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40" windowHeight="11640" tabRatio="932" activeTab="0"/>
  </bookViews>
  <sheets>
    <sheet name="چک لیست پایش  روستایی 21" sheetId="1" r:id="rId1"/>
  </sheets>
  <definedNames>
    <definedName name="OLE_LINK1" localSheetId="0">'چک لیست پایش  روستایی 21'!$A$4</definedName>
  </definedNames>
  <calcPr fullCalcOnLoad="1"/>
</workbook>
</file>

<file path=xl/sharedStrings.xml><?xml version="1.0" encoding="utf-8"?>
<sst xmlns="http://schemas.openxmlformats.org/spreadsheetml/2006/main" count="273" uniqueCount="129">
  <si>
    <t xml:space="preserve">نام دانشگاه:                                                                          نام نام خانوادگی بازدید کننده :                                                                     تاریخ بازدید :
</t>
  </si>
  <si>
    <t>اسامی کارکنان ستاد :</t>
  </si>
  <si>
    <t>فرآیند</t>
  </si>
  <si>
    <t>ریز فرایند</t>
  </si>
  <si>
    <t>ردیف</t>
  </si>
  <si>
    <t>نوع فعالیت</t>
  </si>
  <si>
    <t>زیج وشاخص</t>
  </si>
  <si>
    <t>گزارش آمار</t>
  </si>
  <si>
    <t xml:space="preserve">جمعیت </t>
  </si>
  <si>
    <t>نظام ثبت مرگ</t>
  </si>
  <si>
    <t>IT</t>
  </si>
  <si>
    <t>میانگین</t>
  </si>
  <si>
    <t>پایش1</t>
  </si>
  <si>
    <t>پایش2</t>
  </si>
  <si>
    <t>برنامه ریزی</t>
  </si>
  <si>
    <t>آموزش</t>
  </si>
  <si>
    <t>جمع</t>
  </si>
  <si>
    <t>برنامه عملیاتی</t>
  </si>
  <si>
    <t>جمع امتیاز  فرایند برنامه ریزی</t>
  </si>
  <si>
    <t xml:space="preserve">درصد  </t>
  </si>
  <si>
    <t>سازماندهی</t>
  </si>
  <si>
    <t xml:space="preserve">دستورالعمل ها </t>
  </si>
  <si>
    <t xml:space="preserve">مواد آموزشی وتجهیزات،منابع  وامکانات </t>
  </si>
  <si>
    <t>آیا هماهنگی لازم با مدیریت  درخصوص تهيه وتأمین تجهيزات و نیروی انسانی برنامه انجام شده است ؟</t>
  </si>
  <si>
    <t>جمع امتیاز  فرایند سازماندهی</t>
  </si>
  <si>
    <t>ریز
فرایند</t>
  </si>
  <si>
    <t>پایش و ارزشیابی</t>
  </si>
  <si>
    <t>پایش های دوره ای واحد های محیطی</t>
  </si>
  <si>
    <t>جمع امتیاز  فرایندپایش و ارزشیابی</t>
  </si>
  <si>
    <t>گزارش دهی</t>
  </si>
  <si>
    <t>عملکرد وآمار برنامه</t>
  </si>
  <si>
    <t>جمع امتیاز  فرایند گزارش دهی</t>
  </si>
  <si>
    <t>سایر فعالیت ها</t>
  </si>
  <si>
    <t>آیا حمایت مدیران ارشد شبکه درراستای ارتقاء برنامه جلب شده است ؟</t>
  </si>
  <si>
    <t>شناسایی تمام معابر اطلاعاتی وهماهنگی با آنها</t>
  </si>
  <si>
    <t>جمع امتیاز  فرایند سایر فعالیتها</t>
  </si>
  <si>
    <t>کل فرآیندها</t>
  </si>
  <si>
    <t>دستورعملو م</t>
  </si>
  <si>
    <t>واد آموزشی</t>
  </si>
  <si>
    <t>پایش و ارزشیبابی</t>
  </si>
  <si>
    <t>پایش دوره ای</t>
  </si>
  <si>
    <t>آمار و عملکرد برنامه</t>
  </si>
  <si>
    <t>سایر</t>
  </si>
  <si>
    <t>هماهنگی و پشتیبانی</t>
  </si>
  <si>
    <t>آیا به تعداد کارکنان کامپیوتر و تجهیزات مربوطه  وجود دارد؟     2</t>
  </si>
  <si>
    <t>آیا تمام کاربران به نحوه مطلوب به اینترنت دسترسی  دارند؟      2</t>
  </si>
  <si>
    <t>آیا تمام سیستم ها از ایمنی مناسب(وجود آنتی ویرویس معتبر بروز) برخوردارند؟       2</t>
  </si>
  <si>
    <t>آیا روند اجرای برنامه مکانیزاسیون مکاتبات  بنحومطلوب انجام می گردد ؟                   2</t>
  </si>
  <si>
    <t>برنامه اتوماسیون هماهنگ با دانشگاه راه اندازی و مورد استفاده قرار گرفته است؟       2</t>
  </si>
  <si>
    <t>آیا لیست وضعیت موجود ؛ نیاز ها و کمبود های (اینترنت ؛رایانهٰ؛ پرینتر و.) مربوط به شبکه و واحدهای تحت پوشش موجوداست؟  2</t>
  </si>
  <si>
    <t>آیا جهت سیستم های کامپوتر  اداره و واحدهای تابعه شناسنامه تهیه و در دسترس است؟   3</t>
  </si>
  <si>
    <t xml:space="preserve"> آیا روند اجرای دسترسی به پهنای باند مناسب  بنحومطلوب انجام می گردد ؟  1</t>
  </si>
  <si>
    <t>آیا مدیریت پورتال و بروز رسانی به نحوه مطلوب انجام شده است؟   2</t>
  </si>
  <si>
    <t>آیا زیر ساخت های IT برنامه پزشک خانواده در تمام مراکز شهری و روستایی تهیه شده است؟ 3</t>
  </si>
  <si>
    <t xml:space="preserve"> آیا زیر ساخت های IT برنامه پزشک خانواده در تمام خانه های بهداشت تهیه شده است؟  3</t>
  </si>
  <si>
    <t>آیا تمام مراکز شهری و روستایی به اینترانت (در صورت عدم امکان دسترسی به اینترانت ؛اینترنت قثابل قبول است) دسترسی دارند؟    3</t>
  </si>
  <si>
    <t>آیا تمام  تمام خانه های بهداشت به اینترانت (در صورت عدم امکان دسترسی به اینترانت ؛اینترنت قثابل قبول است) دسترسی دارند؟ 3</t>
  </si>
  <si>
    <t>آمار</t>
  </si>
  <si>
    <t>جمع امتیاز کسب شده از کل فرآیندها در برنامه های آمار و IT</t>
  </si>
  <si>
    <t>درصد امتیاز کسب شده از کل برنامه های  آمار و IT</t>
  </si>
  <si>
    <t>آیا  کارکنان رده میانی  دوره های آموزشی را گذرانده اند؟</t>
  </si>
  <si>
    <t xml:space="preserve"> آیا نياز سنجي آموزشی( مطابقت سوالات  با سرفصلهای آموزشی ) برای بهورزان انجام می شود؟</t>
  </si>
  <si>
    <t xml:space="preserve"> آیا روند (3 ساله) درصد اطلاعات بهورزان بر حسب موضوع وبه تفکیک خانه بهداشت تهیه و رتبه بندی شده است؟</t>
  </si>
  <si>
    <t xml:space="preserve">  آیا براساس مشکلات استخراج شده از نتایج نیازسنجی، مداخلات آموزشی جهت بهورزان طراحی و اجرامی شود؟</t>
  </si>
  <si>
    <t xml:space="preserve"> آیا برنامه زمانبندی آموزشی برای بهورزان وجود دارد؟</t>
  </si>
  <si>
    <t>آیا نتایج پره تست وپست تست  آموزش بهورزان وجود دارد؟</t>
  </si>
  <si>
    <t>آیا  ليست حضور و غياب  بهورزان تهیه و  گواهی در صورت نيازصادر شده است؟</t>
  </si>
  <si>
    <t>آیا طرح درس و محتوای آموزشی  بهورزان وجود دارد ؟</t>
  </si>
  <si>
    <t>آیا رسانه آموزشی به طور مناسب توزیع و در اختیار گروه هدف قرار می گیرد؟</t>
  </si>
  <si>
    <t xml:space="preserve"> آیا در تدوین وضعیت موجود برنامه عملیاتی ازکلیه اطلاعات گردآوری شده ( نتایج نیاز سنجی ها، تحلیل آمارها، تحلیل پایش ها، شاخصهاو...)استفاده می شود؟</t>
  </si>
  <si>
    <t>آیا اهداف و راهکارهها در راستای حل مشکلات شناسایی شده، طراحی شده است ؟</t>
  </si>
  <si>
    <t>آیا فعالیتهای مداخله ای مناسب در راستای حل مشکلات طراحی و اجرا شده است ؟</t>
  </si>
  <si>
    <t xml:space="preserve"> آیا جدول گانت فعالیتها تنظیم شده است؟</t>
  </si>
  <si>
    <t xml:space="preserve"> آیا فعالیتهای پیش بینی شده انجام می شود ( ثبت درجدول گانت و محاسبه درصد پیشرفت)؟</t>
  </si>
  <si>
    <t xml:space="preserve"> آیا ارزشیابی برنامه ( درصد اجرا و وصول به اهداف) در پایان سال انجام می شود؟</t>
  </si>
  <si>
    <t>آیا آخرین دستورالعمل ها همراه نامه کتبی از طرف ستاد دریافت شده است ؟</t>
  </si>
  <si>
    <t>آیا لیست به هنگام دستورالعمل‌ها تهیه شده است؟</t>
  </si>
  <si>
    <t>آیا دستورالعمل‌ها به طور منظم بایگانی شده است؟</t>
  </si>
  <si>
    <t>آیا کارکنان از آخرین دستورالعمل‌ها آگاهی دارند؟</t>
  </si>
  <si>
    <t>آیا منابع آموزشی مرتبط با برنامه وجود دارد ؟</t>
  </si>
  <si>
    <t>آیا منابع آموزشی به طورمنظم و در شرایط مناسب بایگانی شده است؟</t>
  </si>
  <si>
    <t>آیا کارکنان ازمحتوای آموزشی آگاهی دارند؟</t>
  </si>
  <si>
    <t>آیا آخرین موادآموزشی و کمک آموزشی مرتبط با برنامه وجود دارد ؟</t>
  </si>
  <si>
    <t>آیا ليست كمبودهاي تجهيزاتي به تفکیک خانه های بهداشت و مرکزتهیه شده است؟</t>
  </si>
  <si>
    <t xml:space="preserve"> آیا پيگيري لازم جهت تامین تجهیزات ، فرمها و دفاترمورد نیاز انجام می شود؟</t>
  </si>
  <si>
    <t xml:space="preserve">آیا توزیع فرمها و دفاترمتناسب با لیست کمبودها انجام می شود؟ </t>
  </si>
  <si>
    <t>آیا برنامه ای زمانبندی پایشها موجود است ؟</t>
  </si>
  <si>
    <t>آیا پايش ها در سه ماهه اخير (پايش مركز  از خانه بهداشت) طبق برنامه زمانبندی پیش بینی شده انجام شده است؟</t>
  </si>
  <si>
    <t>آیا تعداد پایشهای انجام شده از خانه های بهداشت طبق استاندارد می باشد؟</t>
  </si>
  <si>
    <t>آیا از ابزار استاندارد (چک لیست) در  پایشها استفاده میشود ؟</t>
  </si>
  <si>
    <t>آیا گزارش بازدید ازخانه بهداشت ها موجود و بطور منظم بایگانی می شود ؟</t>
  </si>
  <si>
    <t>آیا پسخوراند پایش ها تهیه و به خانه بهداشت ارسال می گردد؟</t>
  </si>
  <si>
    <t xml:space="preserve">آیا پسخواندها مورد پیگیری قرار گرفته و جهت مشکلات  مداخله طراحی می شود؟ </t>
  </si>
  <si>
    <t>آیا جوابیه پسخوراند از خانه های بهداشت جمع آوری میگردد ؟</t>
  </si>
  <si>
    <t>آیا نتایج پایشهای دوره ای مورد تجزیه و تحلیل قرار می گیرد ؟</t>
  </si>
  <si>
    <t>آیا کنترل کیفی ( مراجعه به درب منزل خانوارها ) بر اساس نیاز از عملکرد خانه های بهداشت انجام می شود ؟</t>
  </si>
  <si>
    <t>آیا اطلاعات آماری به موقع جمع بندی وارسال می شود؟</t>
  </si>
  <si>
    <t>آیا فرمهای اطلاعات آماری بررسی و کنترل .تجزیه وتحلیل  می شود؟</t>
  </si>
  <si>
    <t>آیا آگاهی و عملکرد کارکنان در زمینه برنامه مطلوب است ؟</t>
  </si>
  <si>
    <t>آیا مهارت کارکنان در زمینه برنامه مورد نظرمطلوب است ؟</t>
  </si>
  <si>
    <t>آیا زيج هاي تكميل شده سه سال اخیردر مرکز موجود است؟</t>
  </si>
  <si>
    <t>آیا شاخصهای مرکز با سایر مراکز و میانگین شهرستان مقایسه شده است ؟</t>
  </si>
  <si>
    <t>آیا نحوه پایش کارکنان ازخانه های بهداشت  کیفیت لازم را دارد ؟</t>
  </si>
  <si>
    <t>آیا  همکاری بهورزان با کارکنان مرکز مطلوب است ؟</t>
  </si>
  <si>
    <t>آیا جلسات بهورزان به طور منظم در مرکز انجام می گیرد؟</t>
  </si>
  <si>
    <t>آگاهی ومهارت کارکنان</t>
  </si>
  <si>
    <t>آیا  کارکنان از وضعیت  مشكلات و اولويتهای بهداشتی (اتعداد و علت مرگها ،زدواج ،طلاق ، ...)در منطقه اطلاع دارند؟</t>
  </si>
  <si>
    <t>چک لیست پایش واحد آمار و IT درسطح مراکز روستایی ……….</t>
  </si>
  <si>
    <t>آیا مشکلات اجرایی و مربوط به سلامت منطقه شناسایی و اولویت بندی شده است ؟</t>
  </si>
  <si>
    <t xml:space="preserve">آیا پزشک/مسسول مرکز از  وضعیت منطقه اطلاع دارد؟  </t>
  </si>
  <si>
    <t xml:space="preserve">آیا پزشك از تعداد و علت مرگ  و اولیت ها اطلاع دارد؟ </t>
  </si>
  <si>
    <t xml:space="preserve">آیا پزشک و نیروهای مرتبط دربرنامه آموزشي  همکاری و مشارکت  می نماید؟ </t>
  </si>
  <si>
    <t xml:space="preserve">آيا پزشک و نیروهای مرتبط  در تدوین مداخلات بر اساس مشكلات اولويت بندي شده همکاری و مشارکت دارد؟ </t>
  </si>
  <si>
    <t>آیا تجهيزات و فرمها و دفاتر ضروری جهت انجام امورجاری در مرکز و خانه های بهداشت کامل است؟</t>
  </si>
  <si>
    <t>آیا در تکمیل و گزارش دهی به پسخوارند و اشکلات اعلام از ستاد شهرستان توجه نموده و روند را اصلاح کرده است</t>
  </si>
  <si>
    <t>آیا گزارش عملکرد برنامه عملیاتی به درستی و طبق دستورالعمل تکمیل و ارسال میگردد ؟</t>
  </si>
  <si>
    <t>آیا فرمهای اطلاعات آماری و گزارشات به درستی و مطابق دستورالعمل تکمیل می شود ؟</t>
  </si>
  <si>
    <t>آیا جلب مشارکت افراد کلیدی  در منطقه انجام شده است ؟</t>
  </si>
  <si>
    <t>آیا سابقه گزارشات و فرمها ؛دفاترو.. بصورت منظم  و مطابق دستورعمل نگهداری شده است؟</t>
  </si>
  <si>
    <t xml:space="preserve">آیا به تعداد کارکنان کامپیوتر و تجهیزات مربوطه  وجود دارد؟     </t>
  </si>
  <si>
    <t xml:space="preserve">آیا تمام سیستم ها از ایمنی مناسب(وجود آنتی ویرویس معتبر بروز) برخوردارند؟       </t>
  </si>
  <si>
    <t xml:space="preserve">آیا جهت سیستم های کامپوتر  مرکز و خانه های بهداشت  تابعه شناسنامه تهیه و در دسترس است؟  </t>
  </si>
  <si>
    <t>آیا  پانل اطلاعات  مدیریتی  مطابق نمونه اعلام شده استان تهیه و نصب شده است ؟ 3</t>
  </si>
  <si>
    <t>آیافرم کالبد شکافی شفاهی در صورت لزوم مورد استفاده قرار می گیرد؟  3</t>
  </si>
  <si>
    <t>مطابقت گزارشات ، تکرارگیری ویکسان سازی اطلاعات از منابع مختلف   2</t>
  </si>
  <si>
    <t>آیا گواهی فوت استاندارد در وجود دارد و در صورت لزوم استفاده می شود؟</t>
  </si>
  <si>
    <t>دریافت گواهی فوت یا گزارشات از سایر بخش ها  و خانوار 2</t>
  </si>
  <si>
    <t>آیا صحت گزارش  علت مرگ و مطابقت با گواهی فوت توسط پزشک  انجام شده است ؟3</t>
  </si>
  <si>
    <t xml:space="preserve">آیا در بستر مناسب شبکه مطابق استاندارد فراهم شده است و کاربران به  نحوه مطلوب به اینترنت دسترسی  دارند ؟ </t>
  </si>
</sst>
</file>

<file path=xl/styles.xml><?xml version="1.0" encoding="utf-8"?>
<styleSheet xmlns="http://schemas.openxmlformats.org/spreadsheetml/2006/main">
  <numFmts count="13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-[$ريال-429]\ * #,##0.00_-;_-[$ريال-429]\ * #,##0.00\-;_-[$ريال-429]\ * &quot;-&quot;??_-;_-@_-"/>
    <numFmt numFmtId="165" formatCode="0.0"/>
    <numFmt numFmtId="166" formatCode="0.00000"/>
    <numFmt numFmtId="167" formatCode="0.0000"/>
    <numFmt numFmtId="168" formatCode="0.000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5"/>
      <name val="Arial"/>
      <family val="2"/>
    </font>
    <font>
      <b/>
      <sz val="9"/>
      <color theme="5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Calibri"/>
      <family val="2"/>
    </font>
    <font>
      <b/>
      <sz val="18"/>
      <color theme="1"/>
      <name val="Arial"/>
      <family val="2"/>
    </font>
    <font>
      <sz val="18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ck"/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thick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47" fillId="33" borderId="10" xfId="44" applyNumberFormat="1" applyFont="1" applyFill="1" applyBorder="1" applyAlignment="1">
      <alignment horizontal="center" vertical="center" wrapText="1" readingOrder="2"/>
    </xf>
    <xf numFmtId="0" fontId="47" fillId="33" borderId="11" xfId="44" applyNumberFormat="1" applyFont="1" applyFill="1" applyBorder="1" applyAlignment="1">
      <alignment horizontal="center" vertical="center" wrapText="1" readingOrder="2"/>
    </xf>
    <xf numFmtId="164" fontId="48" fillId="33" borderId="12" xfId="0" applyNumberFormat="1" applyFont="1" applyFill="1" applyBorder="1" applyAlignment="1">
      <alignment horizontal="center" vertical="center" wrapText="1" readingOrder="2"/>
    </xf>
    <xf numFmtId="0" fontId="49" fillId="34" borderId="13" xfId="0" applyFont="1" applyFill="1" applyBorder="1" applyAlignment="1">
      <alignment horizontal="center" vertical="center" wrapText="1" readingOrder="2"/>
    </xf>
    <xf numFmtId="0" fontId="47" fillId="0" borderId="14" xfId="0" applyFont="1" applyBorder="1" applyAlignment="1">
      <alignment horizontal="center" vertical="center" wrapText="1" readingOrder="2"/>
    </xf>
    <xf numFmtId="0" fontId="47" fillId="0" borderId="15" xfId="0" applyFont="1" applyBorder="1" applyAlignment="1">
      <alignment horizontal="center" vertical="center" wrapText="1" readingOrder="2"/>
    </xf>
    <xf numFmtId="0" fontId="47" fillId="0" borderId="16" xfId="0" applyFont="1" applyBorder="1" applyAlignment="1">
      <alignment horizontal="center" vertical="center" wrapText="1" readingOrder="2"/>
    </xf>
    <xf numFmtId="0" fontId="49" fillId="35" borderId="15" xfId="44" applyNumberFormat="1" applyFont="1" applyFill="1" applyBorder="1" applyAlignment="1">
      <alignment horizontal="center" vertical="center" wrapText="1" readingOrder="2"/>
    </xf>
    <xf numFmtId="0" fontId="47" fillId="0" borderId="17" xfId="0" applyFont="1" applyBorder="1" applyAlignment="1">
      <alignment horizontal="center" vertical="center" wrapText="1" readingOrder="2"/>
    </xf>
    <xf numFmtId="0" fontId="47" fillId="0" borderId="18" xfId="0" applyFont="1" applyBorder="1" applyAlignment="1">
      <alignment horizontal="center" vertical="center" wrapText="1" readingOrder="2"/>
    </xf>
    <xf numFmtId="0" fontId="49" fillId="35" borderId="19" xfId="44" applyNumberFormat="1" applyFont="1" applyFill="1" applyBorder="1" applyAlignment="1">
      <alignment horizontal="center" vertical="center" wrapText="1" readingOrder="2"/>
    </xf>
    <xf numFmtId="0" fontId="49" fillId="35" borderId="17" xfId="44" applyNumberFormat="1" applyFont="1" applyFill="1" applyBorder="1" applyAlignment="1">
      <alignment horizontal="center" vertical="center" wrapText="1" readingOrder="2"/>
    </xf>
    <xf numFmtId="0" fontId="47" fillId="0" borderId="20" xfId="0" applyFont="1" applyBorder="1" applyAlignment="1">
      <alignment horizontal="right" vertical="center" wrapText="1" readingOrder="2"/>
    </xf>
    <xf numFmtId="0" fontId="47" fillId="0" borderId="21" xfId="0" applyFont="1" applyBorder="1" applyAlignment="1">
      <alignment horizontal="center" vertical="center" wrapText="1" readingOrder="2"/>
    </xf>
    <xf numFmtId="0" fontId="47" fillId="0" borderId="22" xfId="0" applyFont="1" applyBorder="1" applyAlignment="1">
      <alignment horizontal="center" vertical="center" wrapText="1" readingOrder="2"/>
    </xf>
    <xf numFmtId="0" fontId="49" fillId="35" borderId="21" xfId="44" applyNumberFormat="1" applyFont="1" applyFill="1" applyBorder="1" applyAlignment="1">
      <alignment horizontal="center" vertical="center" wrapText="1" readingOrder="2"/>
    </xf>
    <xf numFmtId="0" fontId="50" fillId="34" borderId="23" xfId="0" applyFont="1" applyFill="1" applyBorder="1" applyAlignment="1">
      <alignment horizontal="center" vertical="center" wrapText="1" readingOrder="2"/>
    </xf>
    <xf numFmtId="0" fontId="50" fillId="6" borderId="0" xfId="0" applyFont="1" applyFill="1" applyBorder="1" applyAlignment="1">
      <alignment horizontal="center" vertical="center" wrapText="1" readingOrder="2"/>
    </xf>
    <xf numFmtId="0" fontId="50" fillId="6" borderId="24" xfId="0" applyFont="1" applyFill="1" applyBorder="1" applyAlignment="1">
      <alignment horizontal="center" vertical="center" wrapText="1" readingOrder="2"/>
    </xf>
    <xf numFmtId="0" fontId="51" fillId="6" borderId="25" xfId="44" applyNumberFormat="1" applyFont="1" applyFill="1" applyBorder="1" applyAlignment="1">
      <alignment horizontal="center" vertical="center" wrapText="1" readingOrder="2"/>
    </xf>
    <xf numFmtId="0" fontId="47" fillId="34" borderId="13" xfId="0" applyFont="1" applyFill="1" applyBorder="1" applyAlignment="1">
      <alignment horizontal="center" vertical="center" wrapText="1" readingOrder="2"/>
    </xf>
    <xf numFmtId="0" fontId="47" fillId="0" borderId="14" xfId="0" applyFont="1" applyFill="1" applyBorder="1" applyAlignment="1">
      <alignment horizontal="center" vertical="center" wrapText="1" readingOrder="2"/>
    </xf>
    <xf numFmtId="0" fontId="47" fillId="0" borderId="15" xfId="0" applyFont="1" applyFill="1" applyBorder="1" applyAlignment="1">
      <alignment horizontal="center" vertical="center" wrapText="1" readingOrder="2"/>
    </xf>
    <xf numFmtId="0" fontId="47" fillId="0" borderId="16" xfId="0" applyFont="1" applyFill="1" applyBorder="1" applyAlignment="1">
      <alignment horizontal="center" vertical="center" wrapText="1" readingOrder="2"/>
    </xf>
    <xf numFmtId="0" fontId="47" fillId="34" borderId="26" xfId="0" applyFont="1" applyFill="1" applyBorder="1" applyAlignment="1">
      <alignment horizontal="right" vertical="center" wrapText="1" readingOrder="2"/>
    </xf>
    <xf numFmtId="0" fontId="47" fillId="0" borderId="19" xfId="0" applyFont="1" applyFill="1" applyBorder="1" applyAlignment="1">
      <alignment horizontal="center" vertical="center" wrapText="1" readingOrder="2"/>
    </xf>
    <xf numFmtId="0" fontId="47" fillId="0" borderId="17" xfId="0" applyFont="1" applyFill="1" applyBorder="1" applyAlignment="1">
      <alignment horizontal="center" vertical="center" wrapText="1" readingOrder="2"/>
    </xf>
    <xf numFmtId="0" fontId="47" fillId="0" borderId="18" xfId="0" applyFont="1" applyFill="1" applyBorder="1" applyAlignment="1">
      <alignment horizontal="center" vertical="center" wrapText="1" readingOrder="2"/>
    </xf>
    <xf numFmtId="0" fontId="50" fillId="6" borderId="27" xfId="0" applyFont="1" applyFill="1" applyBorder="1" applyAlignment="1">
      <alignment horizontal="center" vertical="center" wrapText="1" readingOrder="2"/>
    </xf>
    <xf numFmtId="0" fontId="47" fillId="0" borderId="28" xfId="0" applyFont="1" applyFill="1" applyBorder="1" applyAlignment="1">
      <alignment horizontal="center" vertical="center" wrapText="1" readingOrder="2"/>
    </xf>
    <xf numFmtId="0" fontId="47" fillId="0" borderId="29" xfId="0" applyFont="1" applyFill="1" applyBorder="1" applyAlignment="1">
      <alignment horizontal="center" vertical="center" wrapText="1" readingOrder="2"/>
    </xf>
    <xf numFmtId="0" fontId="47" fillId="0" borderId="10" xfId="0" applyFont="1" applyFill="1" applyBorder="1" applyAlignment="1">
      <alignment horizontal="center" vertical="center" wrapText="1" readingOrder="2"/>
    </xf>
    <xf numFmtId="0" fontId="47" fillId="0" borderId="11" xfId="0" applyFont="1" applyFill="1" applyBorder="1" applyAlignment="1">
      <alignment horizontal="center" vertical="center" wrapText="1" readingOrder="2"/>
    </xf>
    <xf numFmtId="0" fontId="52" fillId="36" borderId="12" xfId="0" applyFont="1" applyFill="1" applyBorder="1" applyAlignment="1">
      <alignment horizontal="center" vertical="center" textRotation="90" wrapText="1" readingOrder="2"/>
    </xf>
    <xf numFmtId="0" fontId="47" fillId="36" borderId="12" xfId="0" applyFont="1" applyFill="1" applyBorder="1" applyAlignment="1">
      <alignment horizontal="center" vertical="center" wrapText="1" readingOrder="2"/>
    </xf>
    <xf numFmtId="0" fontId="47" fillId="37" borderId="12" xfId="0" applyFont="1" applyFill="1" applyBorder="1" applyAlignment="1">
      <alignment horizontal="right" vertical="center" wrapText="1" readingOrder="2"/>
    </xf>
    <xf numFmtId="0" fontId="47" fillId="37" borderId="12" xfId="0" applyFont="1" applyFill="1" applyBorder="1" applyAlignment="1">
      <alignment horizontal="center" vertical="center" wrapText="1" readingOrder="2"/>
    </xf>
    <xf numFmtId="0" fontId="49" fillId="38" borderId="19" xfId="44" applyNumberFormat="1" applyFont="1" applyFill="1" applyBorder="1" applyAlignment="1">
      <alignment horizontal="center" vertical="center" wrapText="1" readingOrder="2"/>
    </xf>
    <xf numFmtId="0" fontId="47" fillId="38" borderId="12" xfId="0" applyFont="1" applyFill="1" applyBorder="1" applyAlignment="1">
      <alignment horizontal="center" vertical="center" wrapText="1" readingOrder="2"/>
    </xf>
    <xf numFmtId="0" fontId="47" fillId="33" borderId="22" xfId="44" applyNumberFormat="1" applyFont="1" applyFill="1" applyBorder="1" applyAlignment="1">
      <alignment horizontal="center" vertical="center" wrapText="1" readingOrder="2"/>
    </xf>
    <xf numFmtId="0" fontId="47" fillId="33" borderId="21" xfId="44" applyNumberFormat="1" applyFont="1" applyFill="1" applyBorder="1" applyAlignment="1">
      <alignment horizontal="center" vertical="center" wrapText="1" readingOrder="2"/>
    </xf>
    <xf numFmtId="0" fontId="47" fillId="34" borderId="12" xfId="0" applyFont="1" applyFill="1" applyBorder="1" applyAlignment="1">
      <alignment horizontal="center" vertical="center" wrapText="1" readingOrder="2"/>
    </xf>
    <xf numFmtId="0" fontId="47" fillId="0" borderId="30" xfId="0" applyFont="1" applyBorder="1" applyAlignment="1">
      <alignment horizontal="right" vertical="center" wrapText="1" readingOrder="2"/>
    </xf>
    <xf numFmtId="0" fontId="50" fillId="37" borderId="31" xfId="0" applyFont="1" applyFill="1" applyBorder="1" applyAlignment="1">
      <alignment horizontal="center" vertical="center" wrapText="1" readingOrder="2"/>
    </xf>
    <xf numFmtId="0" fontId="49" fillId="38" borderId="17" xfId="44" applyNumberFormat="1" applyFont="1" applyFill="1" applyBorder="1" applyAlignment="1">
      <alignment horizontal="center" vertical="center" wrapText="1" readingOrder="2"/>
    </xf>
    <xf numFmtId="0" fontId="53" fillId="38" borderId="12" xfId="0" applyFont="1" applyFill="1" applyBorder="1" applyAlignment="1">
      <alignment horizontal="center" vertical="center" wrapText="1" readingOrder="2"/>
    </xf>
    <xf numFmtId="0" fontId="0" fillId="0" borderId="0" xfId="0" applyBorder="1" applyAlignment="1">
      <alignment/>
    </xf>
    <xf numFmtId="0" fontId="49" fillId="33" borderId="13" xfId="0" applyFont="1" applyFill="1" applyBorder="1" applyAlignment="1">
      <alignment horizontal="center" vertical="center" wrapText="1" readingOrder="2"/>
    </xf>
    <xf numFmtId="0" fontId="47" fillId="0" borderId="32" xfId="0" applyFont="1" applyFill="1" applyBorder="1" applyAlignment="1">
      <alignment horizontal="right" vertical="center" wrapText="1" readingOrder="2"/>
    </xf>
    <xf numFmtId="0" fontId="49" fillId="35" borderId="33" xfId="44" applyNumberFormat="1" applyFont="1" applyFill="1" applyBorder="1" applyAlignment="1">
      <alignment horizontal="center" vertical="center" wrapText="1" readingOrder="2"/>
    </xf>
    <xf numFmtId="0" fontId="47" fillId="0" borderId="26" xfId="0" applyFont="1" applyFill="1" applyBorder="1" applyAlignment="1">
      <alignment horizontal="right" vertical="center" wrapText="1" readingOrder="2"/>
    </xf>
    <xf numFmtId="0" fontId="49" fillId="35" borderId="34" xfId="44" applyNumberFormat="1" applyFont="1" applyFill="1" applyBorder="1" applyAlignment="1">
      <alignment horizontal="center" vertical="center" wrapText="1" readingOrder="2"/>
    </xf>
    <xf numFmtId="0" fontId="47" fillId="13" borderId="26" xfId="0" applyFont="1" applyFill="1" applyBorder="1" applyAlignment="1">
      <alignment horizontal="right" vertical="center" wrapText="1" readingOrder="2"/>
    </xf>
    <xf numFmtId="0" fontId="47" fillId="39" borderId="19" xfId="0" applyFont="1" applyFill="1" applyBorder="1" applyAlignment="1">
      <alignment horizontal="center" vertical="center" wrapText="1" readingOrder="2"/>
    </xf>
    <xf numFmtId="0" fontId="47" fillId="39" borderId="17" xfId="0" applyFont="1" applyFill="1" applyBorder="1" applyAlignment="1">
      <alignment horizontal="center" vertical="center" wrapText="1" readingOrder="2"/>
    </xf>
    <xf numFmtId="0" fontId="47" fillId="39" borderId="18" xfId="0" applyFont="1" applyFill="1" applyBorder="1" applyAlignment="1">
      <alignment horizontal="center" vertical="center" wrapText="1" readingOrder="2"/>
    </xf>
    <xf numFmtId="0" fontId="47" fillId="2" borderId="26" xfId="0" applyFont="1" applyFill="1" applyBorder="1" applyAlignment="1">
      <alignment horizontal="right" vertical="center" wrapText="1" readingOrder="2"/>
    </xf>
    <xf numFmtId="0" fontId="47" fillId="37" borderId="35" xfId="0" applyFont="1" applyFill="1" applyBorder="1" applyAlignment="1">
      <alignment horizontal="right" vertical="center" wrapText="1" readingOrder="2"/>
    </xf>
    <xf numFmtId="0" fontId="50" fillId="38" borderId="31" xfId="0" applyFont="1" applyFill="1" applyBorder="1" applyAlignment="1">
      <alignment horizontal="center" vertical="center" wrapText="1" readingOrder="2"/>
    </xf>
    <xf numFmtId="2" fontId="49" fillId="38" borderId="32" xfId="44" applyNumberFormat="1" applyFont="1" applyFill="1" applyBorder="1" applyAlignment="1">
      <alignment horizontal="center" vertical="center" wrapText="1" readingOrder="1"/>
    </xf>
    <xf numFmtId="165" fontId="53" fillId="38" borderId="10" xfId="44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3" fillId="34" borderId="36" xfId="0" applyFont="1" applyFill="1" applyBorder="1" applyAlignment="1">
      <alignment horizontal="center" vertical="center" textRotation="90" wrapText="1" readingOrder="2"/>
    </xf>
    <xf numFmtId="0" fontId="53" fillId="34" borderId="12" xfId="0" applyFont="1" applyFill="1" applyBorder="1" applyAlignment="1">
      <alignment horizontal="center" vertical="center" textRotation="90" wrapText="1" readingOrder="2"/>
    </xf>
    <xf numFmtId="2" fontId="48" fillId="33" borderId="37" xfId="0" applyNumberFormat="1" applyFont="1" applyFill="1" applyBorder="1" applyAlignment="1">
      <alignment horizontal="center" vertical="center" wrapText="1" readingOrder="2"/>
    </xf>
    <xf numFmtId="2" fontId="49" fillId="35" borderId="14" xfId="44" applyNumberFormat="1" applyFont="1" applyFill="1" applyBorder="1" applyAlignment="1">
      <alignment horizontal="center" vertical="center" wrapText="1" readingOrder="2"/>
    </xf>
    <xf numFmtId="2" fontId="49" fillId="35" borderId="19" xfId="44" applyNumberFormat="1" applyFont="1" applyFill="1" applyBorder="1" applyAlignment="1">
      <alignment horizontal="center" vertical="center" wrapText="1" readingOrder="2"/>
    </xf>
    <xf numFmtId="2" fontId="49" fillId="35" borderId="38" xfId="44" applyNumberFormat="1" applyFont="1" applyFill="1" applyBorder="1" applyAlignment="1">
      <alignment horizontal="center" vertical="center" wrapText="1" readingOrder="2"/>
    </xf>
    <xf numFmtId="2" fontId="51" fillId="6" borderId="39" xfId="44" applyNumberFormat="1" applyFont="1" applyFill="1" applyBorder="1" applyAlignment="1">
      <alignment horizontal="center" vertical="center" wrapText="1" readingOrder="2"/>
    </xf>
    <xf numFmtId="2" fontId="50" fillId="6" borderId="24" xfId="0" applyNumberFormat="1" applyFont="1" applyFill="1" applyBorder="1" applyAlignment="1">
      <alignment horizontal="center" vertical="center" wrapText="1" readingOrder="2"/>
    </xf>
    <xf numFmtId="2" fontId="49" fillId="38" borderId="19" xfId="44" applyNumberFormat="1" applyFont="1" applyFill="1" applyBorder="1" applyAlignment="1">
      <alignment horizontal="center" vertical="center" wrapText="1" readingOrder="2"/>
    </xf>
    <xf numFmtId="2" fontId="47" fillId="38" borderId="12" xfId="0" applyNumberFormat="1" applyFont="1" applyFill="1" applyBorder="1" applyAlignment="1">
      <alignment horizontal="center" vertical="center" wrapText="1" readingOrder="2"/>
    </xf>
    <xf numFmtId="2" fontId="48" fillId="33" borderId="12" xfId="0" applyNumberFormat="1" applyFont="1" applyFill="1" applyBorder="1" applyAlignment="1">
      <alignment horizontal="center" vertical="center" wrapText="1" readingOrder="2"/>
    </xf>
    <xf numFmtId="2" fontId="53" fillId="38" borderId="12" xfId="0" applyNumberFormat="1" applyFont="1" applyFill="1" applyBorder="1" applyAlignment="1">
      <alignment horizontal="center" vertical="center" wrapText="1" readingOrder="2"/>
    </xf>
    <xf numFmtId="2" fontId="49" fillId="35" borderId="40" xfId="44" applyNumberFormat="1" applyFont="1" applyFill="1" applyBorder="1" applyAlignment="1">
      <alignment horizontal="center" vertical="center" wrapText="1" readingOrder="2"/>
    </xf>
    <xf numFmtId="2" fontId="50" fillId="38" borderId="31" xfId="0" applyNumberFormat="1" applyFont="1" applyFill="1" applyBorder="1" applyAlignment="1">
      <alignment horizontal="center" vertical="center" wrapText="1" readingOrder="2"/>
    </xf>
    <xf numFmtId="2" fontId="0" fillId="0" borderId="0" xfId="0" applyNumberFormat="1" applyBorder="1" applyAlignment="1">
      <alignment horizontal="center"/>
    </xf>
    <xf numFmtId="2" fontId="47" fillId="37" borderId="12" xfId="0" applyNumberFormat="1" applyFont="1" applyFill="1" applyBorder="1" applyAlignment="1">
      <alignment horizontal="center" vertical="center" wrapText="1" readingOrder="2"/>
    </xf>
    <xf numFmtId="2" fontId="49" fillId="38" borderId="41" xfId="44" applyNumberFormat="1" applyFont="1" applyFill="1" applyBorder="1" applyAlignment="1">
      <alignment horizontal="center" vertical="center" wrapText="1" readingOrder="1"/>
    </xf>
    <xf numFmtId="2" fontId="53" fillId="38" borderId="42" xfId="44" applyNumberFormat="1" applyFont="1" applyFill="1" applyBorder="1" applyAlignment="1">
      <alignment horizontal="center" vertical="center" wrapText="1" readingOrder="2"/>
    </xf>
    <xf numFmtId="0" fontId="47" fillId="37" borderId="23" xfId="0" applyFont="1" applyFill="1" applyBorder="1" applyAlignment="1">
      <alignment horizontal="center" vertical="center" wrapText="1" readingOrder="2"/>
    </xf>
    <xf numFmtId="0" fontId="53" fillId="40" borderId="28" xfId="44" applyNumberFormat="1" applyFont="1" applyFill="1" applyBorder="1" applyAlignment="1">
      <alignment horizontal="center" vertical="center" wrapText="1" readingOrder="2"/>
    </xf>
    <xf numFmtId="0" fontId="53" fillId="40" borderId="10" xfId="44" applyNumberFormat="1" applyFont="1" applyFill="1" applyBorder="1" applyAlignment="1">
      <alignment horizontal="center" vertical="center" wrapText="1" readingOrder="2"/>
    </xf>
    <xf numFmtId="0" fontId="53" fillId="40" borderId="42" xfId="44" applyNumberFormat="1" applyFont="1" applyFill="1" applyBorder="1" applyAlignment="1">
      <alignment horizontal="center" vertical="center" wrapText="1" readingOrder="2"/>
    </xf>
    <xf numFmtId="2" fontId="53" fillId="40" borderId="10" xfId="44" applyNumberFormat="1" applyFont="1" applyFill="1" applyBorder="1" applyAlignment="1">
      <alignment horizontal="center" vertical="center" wrapText="1" readingOrder="2"/>
    </xf>
    <xf numFmtId="0" fontId="54" fillId="0" borderId="43" xfId="0" applyFont="1" applyBorder="1" applyAlignment="1">
      <alignment horizontal="center" vertical="center"/>
    </xf>
    <xf numFmtId="0" fontId="55" fillId="33" borderId="43" xfId="44" applyNumberFormat="1" applyFont="1" applyFill="1" applyBorder="1" applyAlignment="1">
      <alignment horizontal="center" vertical="center" wrapText="1" readingOrder="2"/>
    </xf>
    <xf numFmtId="0" fontId="54" fillId="0" borderId="43" xfId="0" applyFont="1" applyFill="1" applyBorder="1" applyAlignment="1">
      <alignment horizontal="center" vertical="center"/>
    </xf>
    <xf numFmtId="165" fontId="54" fillId="0" borderId="43" xfId="0" applyNumberFormat="1" applyFont="1" applyBorder="1" applyAlignment="1">
      <alignment horizontal="center" vertical="center"/>
    </xf>
    <xf numFmtId="0" fontId="54" fillId="2" borderId="43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center" vertical="center"/>
    </xf>
    <xf numFmtId="0" fontId="47" fillId="41" borderId="28" xfId="0" applyFont="1" applyFill="1" applyBorder="1" applyAlignment="1">
      <alignment horizontal="center" vertical="center" wrapText="1" readingOrder="2"/>
    </xf>
    <xf numFmtId="0" fontId="56" fillId="0" borderId="43" xfId="0" applyFont="1" applyBorder="1" applyAlignment="1">
      <alignment horizontal="center" vertical="center"/>
    </xf>
    <xf numFmtId="0" fontId="56" fillId="0" borderId="43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5" fillId="2" borderId="26" xfId="0" applyFont="1" applyFill="1" applyBorder="1" applyAlignment="1">
      <alignment horizontal="right" vertical="center" wrapText="1" readingOrder="2"/>
    </xf>
    <xf numFmtId="0" fontId="55" fillId="2" borderId="20" xfId="0" applyFont="1" applyFill="1" applyBorder="1" applyAlignment="1">
      <alignment horizontal="right" vertical="center" wrapText="1" readingOrder="2"/>
    </xf>
    <xf numFmtId="2" fontId="2" fillId="6" borderId="28" xfId="44" applyNumberFormat="1" applyFont="1" applyFill="1" applyBorder="1" applyAlignment="1">
      <alignment horizontal="center" vertical="center" wrapText="1" readingOrder="2"/>
    </xf>
    <xf numFmtId="2" fontId="2" fillId="6" borderId="33" xfId="44" applyNumberFormat="1" applyFont="1" applyFill="1" applyBorder="1" applyAlignment="1">
      <alignment horizontal="center" vertical="center" wrapText="1" readingOrder="2"/>
    </xf>
    <xf numFmtId="2" fontId="2" fillId="6" borderId="16" xfId="44" applyNumberFormat="1" applyFont="1" applyFill="1" applyBorder="1" applyAlignment="1">
      <alignment horizontal="center" vertical="center" wrapText="1" readingOrder="2"/>
    </xf>
    <xf numFmtId="2" fontId="2" fillId="6" borderId="45" xfId="44" applyNumberFormat="1" applyFont="1" applyFill="1" applyBorder="1" applyAlignment="1">
      <alignment horizontal="center" vertical="center" wrapText="1" readingOrder="2"/>
    </xf>
    <xf numFmtId="2" fontId="2" fillId="6" borderId="31" xfId="44" applyNumberFormat="1" applyFont="1" applyFill="1" applyBorder="1" applyAlignment="1">
      <alignment horizontal="center" vertical="center" wrapText="1" readingOrder="2"/>
    </xf>
    <xf numFmtId="2" fontId="2" fillId="6" borderId="46" xfId="44" applyNumberFormat="1" applyFont="1" applyFill="1" applyBorder="1" applyAlignment="1">
      <alignment horizontal="center" vertical="center" wrapText="1" readingOrder="2"/>
    </xf>
    <xf numFmtId="2" fontId="51" fillId="19" borderId="39" xfId="44" applyNumberFormat="1" applyFont="1" applyFill="1" applyBorder="1" applyAlignment="1">
      <alignment horizontal="center" vertical="center" wrapText="1" readingOrder="2"/>
    </xf>
    <xf numFmtId="0" fontId="51" fillId="19" borderId="25" xfId="44" applyNumberFormat="1" applyFont="1" applyFill="1" applyBorder="1" applyAlignment="1">
      <alignment horizontal="center" vertical="center" wrapText="1" readingOrder="2"/>
    </xf>
    <xf numFmtId="2" fontId="49" fillId="37" borderId="16" xfId="44" applyNumberFormat="1" applyFont="1" applyFill="1" applyBorder="1" applyAlignment="1">
      <alignment horizontal="center" vertical="center" wrapText="1" readingOrder="2"/>
    </xf>
    <xf numFmtId="2" fontId="49" fillId="2" borderId="16" xfId="44" applyNumberFormat="1" applyFont="1" applyFill="1" applyBorder="1" applyAlignment="1">
      <alignment horizontal="center" vertical="center" wrapText="1" readingOrder="2"/>
    </xf>
    <xf numFmtId="2" fontId="49" fillId="2" borderId="45" xfId="44" applyNumberFormat="1" applyFont="1" applyFill="1" applyBorder="1" applyAlignment="1">
      <alignment horizontal="center" vertical="center" wrapText="1" readingOrder="2"/>
    </xf>
    <xf numFmtId="2" fontId="50" fillId="13" borderId="24" xfId="0" applyNumberFormat="1" applyFont="1" applyFill="1" applyBorder="1" applyAlignment="1">
      <alignment horizontal="center" vertical="center" wrapText="1" readingOrder="2"/>
    </xf>
    <xf numFmtId="2" fontId="49" fillId="11" borderId="19" xfId="44" applyNumberFormat="1" applyFont="1" applyFill="1" applyBorder="1" applyAlignment="1">
      <alignment horizontal="center" vertical="center" wrapText="1" readingOrder="2"/>
    </xf>
    <xf numFmtId="2" fontId="47" fillId="11" borderId="12" xfId="0" applyNumberFormat="1" applyFont="1" applyFill="1" applyBorder="1" applyAlignment="1">
      <alignment horizontal="center" vertical="center" wrapText="1" readingOrder="2"/>
    </xf>
    <xf numFmtId="2" fontId="50" fillId="11" borderId="24" xfId="0" applyNumberFormat="1" applyFont="1" applyFill="1" applyBorder="1" applyAlignment="1">
      <alignment horizontal="center" vertical="center" wrapText="1" readingOrder="2"/>
    </xf>
    <xf numFmtId="2" fontId="53" fillId="11" borderId="12" xfId="0" applyNumberFormat="1" applyFont="1" applyFill="1" applyBorder="1" applyAlignment="1">
      <alignment horizontal="center" vertical="center" wrapText="1" readingOrder="2"/>
    </xf>
    <xf numFmtId="2" fontId="53" fillId="37" borderId="42" xfId="44" applyNumberFormat="1" applyFont="1" applyFill="1" applyBorder="1" applyAlignment="1">
      <alignment horizontal="center" vertical="center" wrapText="1" readingOrder="2"/>
    </xf>
    <xf numFmtId="2" fontId="49" fillId="2" borderId="0" xfId="44" applyNumberFormat="1" applyFont="1" applyFill="1" applyBorder="1" applyAlignment="1">
      <alignment horizontal="center" vertical="center" wrapText="1" readingOrder="2"/>
    </xf>
    <xf numFmtId="2" fontId="48" fillId="9" borderId="37" xfId="0" applyNumberFormat="1" applyFont="1" applyFill="1" applyBorder="1" applyAlignment="1">
      <alignment horizontal="center" vertical="center" wrapText="1" readingOrder="2"/>
    </xf>
    <xf numFmtId="164" fontId="48" fillId="9" borderId="12" xfId="0" applyNumberFormat="1" applyFont="1" applyFill="1" applyBorder="1" applyAlignment="1">
      <alignment horizontal="center" vertical="center" wrapText="1" readingOrder="2"/>
    </xf>
    <xf numFmtId="0" fontId="53" fillId="34" borderId="36" xfId="0" applyFont="1" applyFill="1" applyBorder="1" applyAlignment="1">
      <alignment horizontal="center" vertical="center" textRotation="90" wrapText="1" readingOrder="2"/>
    </xf>
    <xf numFmtId="0" fontId="49" fillId="34" borderId="32" xfId="44" applyNumberFormat="1" applyFont="1" applyFill="1" applyBorder="1" applyAlignment="1">
      <alignment horizontal="right" vertical="center" wrapText="1" readingOrder="1"/>
    </xf>
    <xf numFmtId="0" fontId="49" fillId="34" borderId="26" xfId="44" applyNumberFormat="1" applyFont="1" applyFill="1" applyBorder="1" applyAlignment="1">
      <alignment horizontal="right" vertical="center" wrapText="1" readingOrder="2"/>
    </xf>
    <xf numFmtId="0" fontId="49" fillId="34" borderId="32" xfId="44" applyNumberFormat="1" applyFont="1" applyFill="1" applyBorder="1" applyAlignment="1">
      <alignment horizontal="right" vertical="center" wrapText="1" readingOrder="2"/>
    </xf>
    <xf numFmtId="0" fontId="49" fillId="34" borderId="20" xfId="44" applyNumberFormat="1" applyFont="1" applyFill="1" applyBorder="1" applyAlignment="1">
      <alignment horizontal="right" vertical="center" wrapText="1" readingOrder="2"/>
    </xf>
    <xf numFmtId="0" fontId="49" fillId="34" borderId="47" xfId="44" applyNumberFormat="1" applyFont="1" applyFill="1" applyBorder="1" applyAlignment="1">
      <alignment horizontal="right" vertical="center" wrapText="1" readingOrder="2"/>
    </xf>
    <xf numFmtId="0" fontId="49" fillId="42" borderId="32" xfId="44" applyNumberFormat="1" applyFont="1" applyFill="1" applyBorder="1" applyAlignment="1">
      <alignment horizontal="right" vertical="center" wrapText="1" readingOrder="2"/>
    </xf>
    <xf numFmtId="0" fontId="49" fillId="42" borderId="26" xfId="44" applyNumberFormat="1" applyFont="1" applyFill="1" applyBorder="1" applyAlignment="1">
      <alignment horizontal="right" vertical="center" wrapText="1" readingOrder="2"/>
    </xf>
    <xf numFmtId="0" fontId="49" fillId="42" borderId="20" xfId="44" applyNumberFormat="1" applyFont="1" applyFill="1" applyBorder="1" applyAlignment="1">
      <alignment horizontal="right" vertical="center" wrapText="1" readingOrder="2"/>
    </xf>
    <xf numFmtId="0" fontId="49" fillId="34" borderId="48" xfId="44" applyNumberFormat="1" applyFont="1" applyFill="1" applyBorder="1" applyAlignment="1">
      <alignment horizontal="right" vertical="center" wrapText="1" readingOrder="2"/>
    </xf>
    <xf numFmtId="0" fontId="49" fillId="0" borderId="26" xfId="44" applyNumberFormat="1" applyFont="1" applyBorder="1" applyAlignment="1">
      <alignment horizontal="right" vertical="center" wrapText="1" readingOrder="2"/>
    </xf>
    <xf numFmtId="0" fontId="49" fillId="0" borderId="20" xfId="44" applyNumberFormat="1" applyFont="1" applyBorder="1" applyAlignment="1">
      <alignment horizontal="right" vertical="center" wrapText="1" readingOrder="2"/>
    </xf>
    <xf numFmtId="0" fontId="58" fillId="43" borderId="36" xfId="0" applyFont="1" applyFill="1" applyBorder="1" applyAlignment="1">
      <alignment horizontal="center" vertical="center" textRotation="90" wrapText="1" readingOrder="2"/>
    </xf>
    <xf numFmtId="2" fontId="49" fillId="2" borderId="49" xfId="44" applyNumberFormat="1" applyFont="1" applyFill="1" applyBorder="1" applyAlignment="1">
      <alignment horizontal="center" vertical="center" wrapText="1" readingOrder="2"/>
    </xf>
    <xf numFmtId="0" fontId="47" fillId="0" borderId="40" xfId="0" applyFont="1" applyFill="1" applyBorder="1" applyAlignment="1">
      <alignment horizontal="center" vertical="center" wrapText="1" readingOrder="2"/>
    </xf>
    <xf numFmtId="0" fontId="47" fillId="44" borderId="28" xfId="0" applyFont="1" applyFill="1" applyBorder="1" applyAlignment="1">
      <alignment horizontal="center" vertical="center" wrapText="1" readingOrder="2"/>
    </xf>
    <xf numFmtId="0" fontId="47" fillId="44" borderId="29" xfId="0" applyFont="1" applyFill="1" applyBorder="1" applyAlignment="1">
      <alignment horizontal="center" vertical="center" wrapText="1" readingOrder="2"/>
    </xf>
    <xf numFmtId="0" fontId="47" fillId="0" borderId="48" xfId="0" applyFont="1" applyFill="1" applyBorder="1" applyAlignment="1">
      <alignment horizontal="right" vertical="center" wrapText="1" readingOrder="2"/>
    </xf>
    <xf numFmtId="0" fontId="49" fillId="35" borderId="45" xfId="44" applyNumberFormat="1" applyFont="1" applyFill="1" applyBorder="1" applyAlignment="1">
      <alignment horizontal="center" vertical="center" wrapText="1" readingOrder="2"/>
    </xf>
    <xf numFmtId="0" fontId="49" fillId="34" borderId="50" xfId="44" applyNumberFormat="1" applyFont="1" applyFill="1" applyBorder="1" applyAlignment="1">
      <alignment horizontal="right" vertical="center" wrapText="1" readingOrder="2"/>
    </xf>
    <xf numFmtId="0" fontId="49" fillId="34" borderId="51" xfId="44" applyNumberFormat="1" applyFont="1" applyFill="1" applyBorder="1" applyAlignment="1">
      <alignment horizontal="right" vertical="center" wrapText="1" readingOrder="2"/>
    </xf>
    <xf numFmtId="0" fontId="49" fillId="34" borderId="52" xfId="44" applyNumberFormat="1" applyFont="1" applyFill="1" applyBorder="1" applyAlignment="1">
      <alignment horizontal="right" vertical="center" wrapText="1" readingOrder="2"/>
    </xf>
    <xf numFmtId="0" fontId="47" fillId="0" borderId="43" xfId="0" applyFont="1" applyFill="1" applyBorder="1" applyAlignment="1">
      <alignment horizontal="center" vertical="center" wrapText="1" readingOrder="2"/>
    </xf>
    <xf numFmtId="0" fontId="47" fillId="0" borderId="53" xfId="0" applyFont="1" applyFill="1" applyBorder="1" applyAlignment="1">
      <alignment horizontal="center" vertical="center" wrapText="1" readingOrder="2"/>
    </xf>
    <xf numFmtId="0" fontId="47" fillId="0" borderId="54" xfId="0" applyFont="1" applyFill="1" applyBorder="1" applyAlignment="1">
      <alignment horizontal="center" vertical="center" wrapText="1" readingOrder="2"/>
    </xf>
    <xf numFmtId="2" fontId="49" fillId="35" borderId="28" xfId="44" applyNumberFormat="1" applyFont="1" applyFill="1" applyBorder="1" applyAlignment="1">
      <alignment horizontal="center" vertical="center" wrapText="1" readingOrder="2"/>
    </xf>
    <xf numFmtId="2" fontId="49" fillId="35" borderId="18" xfId="44" applyNumberFormat="1" applyFont="1" applyFill="1" applyBorder="1" applyAlignment="1">
      <alignment horizontal="center" vertical="center" wrapText="1" readingOrder="2"/>
    </xf>
    <xf numFmtId="0" fontId="47" fillId="0" borderId="55" xfId="0" applyFont="1" applyFill="1" applyBorder="1" applyAlignment="1">
      <alignment horizontal="center" vertical="center" wrapText="1" readingOrder="2"/>
    </xf>
    <xf numFmtId="0" fontId="47" fillId="0" borderId="56" xfId="0" applyFont="1" applyFill="1" applyBorder="1" applyAlignment="1">
      <alignment horizontal="center" vertical="center" wrapText="1" readingOrder="2"/>
    </xf>
    <xf numFmtId="0" fontId="47" fillId="0" borderId="57" xfId="0" applyFont="1" applyFill="1" applyBorder="1" applyAlignment="1">
      <alignment horizontal="center" vertical="center" wrapText="1" readingOrder="2"/>
    </xf>
    <xf numFmtId="2" fontId="49" fillId="2" borderId="14" xfId="44" applyNumberFormat="1" applyFont="1" applyFill="1" applyBorder="1" applyAlignment="1">
      <alignment horizontal="center" vertical="center" wrapText="1" readingOrder="2"/>
    </xf>
    <xf numFmtId="2" fontId="49" fillId="2" borderId="58" xfId="44" applyNumberFormat="1" applyFont="1" applyFill="1" applyBorder="1" applyAlignment="1">
      <alignment horizontal="center" vertical="center" wrapText="1" readingOrder="2"/>
    </xf>
    <xf numFmtId="2" fontId="48" fillId="33" borderId="23" xfId="0" applyNumberFormat="1" applyFont="1" applyFill="1" applyBorder="1" applyAlignment="1">
      <alignment horizontal="center" vertical="center" wrapText="1" readingOrder="2"/>
    </xf>
    <xf numFmtId="164" fontId="48" fillId="33" borderId="23" xfId="0" applyNumberFormat="1" applyFont="1" applyFill="1" applyBorder="1" applyAlignment="1">
      <alignment horizontal="center" vertical="center" wrapText="1" readingOrder="2"/>
    </xf>
    <xf numFmtId="0" fontId="50" fillId="38" borderId="35" xfId="0" applyFont="1" applyFill="1" applyBorder="1" applyAlignment="1">
      <alignment horizontal="center" vertical="center" wrapText="1" readingOrder="2"/>
    </xf>
    <xf numFmtId="0" fontId="49" fillId="35" borderId="29" xfId="44" applyNumberFormat="1" applyFont="1" applyFill="1" applyBorder="1" applyAlignment="1">
      <alignment horizontal="center" vertical="center" wrapText="1" readingOrder="2"/>
    </xf>
    <xf numFmtId="2" fontId="49" fillId="35" borderId="10" xfId="44" applyNumberFormat="1" applyFont="1" applyFill="1" applyBorder="1" applyAlignment="1">
      <alignment horizontal="center" vertical="center" wrapText="1" readingOrder="2"/>
    </xf>
    <xf numFmtId="0" fontId="49" fillId="35" borderId="11" xfId="44" applyNumberFormat="1" applyFont="1" applyFill="1" applyBorder="1" applyAlignment="1">
      <alignment horizontal="center" vertical="center" wrapText="1" readingOrder="2"/>
    </xf>
    <xf numFmtId="0" fontId="47" fillId="41" borderId="16" xfId="0" applyFont="1" applyFill="1" applyBorder="1" applyAlignment="1">
      <alignment horizontal="center" vertical="center" wrapText="1" readingOrder="2"/>
    </xf>
    <xf numFmtId="0" fontId="47" fillId="41" borderId="15" xfId="0" applyFont="1" applyFill="1" applyBorder="1" applyAlignment="1">
      <alignment horizontal="center" vertical="center" wrapText="1" readingOrder="2"/>
    </xf>
    <xf numFmtId="0" fontId="49" fillId="42" borderId="59" xfId="44" applyNumberFormat="1" applyFont="1" applyFill="1" applyBorder="1" applyAlignment="1">
      <alignment horizontal="right" vertical="center" wrapText="1" readingOrder="2"/>
    </xf>
    <xf numFmtId="0" fontId="49" fillId="42" borderId="50" xfId="44" applyNumberFormat="1" applyFont="1" applyFill="1" applyBorder="1" applyAlignment="1">
      <alignment horizontal="right" vertical="center" wrapText="1" readingOrder="2"/>
    </xf>
    <xf numFmtId="0" fontId="49" fillId="42" borderId="51" xfId="44" applyNumberFormat="1" applyFont="1" applyFill="1" applyBorder="1" applyAlignment="1">
      <alignment horizontal="right" vertical="center" wrapText="1" readingOrder="2"/>
    </xf>
    <xf numFmtId="0" fontId="49" fillId="42" borderId="59" xfId="44" applyNumberFormat="1" applyFont="1" applyFill="1" applyBorder="1" applyAlignment="1">
      <alignment horizontal="right" vertical="center" wrapText="1"/>
    </xf>
    <xf numFmtId="0" fontId="47" fillId="0" borderId="42" xfId="0" applyFont="1" applyFill="1" applyBorder="1" applyAlignment="1">
      <alignment horizontal="center" vertical="center" wrapText="1" readingOrder="2"/>
    </xf>
    <xf numFmtId="0" fontId="47" fillId="41" borderId="54" xfId="0" applyFont="1" applyFill="1" applyBorder="1" applyAlignment="1">
      <alignment horizontal="center" vertical="center" wrapText="1" readingOrder="2"/>
    </xf>
    <xf numFmtId="0" fontId="47" fillId="41" borderId="57" xfId="0" applyFont="1" applyFill="1" applyBorder="1" applyAlignment="1">
      <alignment horizontal="center" vertical="center" wrapText="1" readingOrder="2"/>
    </xf>
    <xf numFmtId="0" fontId="47" fillId="41" borderId="53" xfId="0" applyFont="1" applyFill="1" applyBorder="1" applyAlignment="1">
      <alignment horizontal="center" vertical="center" wrapText="1" readingOrder="2"/>
    </xf>
    <xf numFmtId="0" fontId="47" fillId="41" borderId="55" xfId="0" applyFont="1" applyFill="1" applyBorder="1" applyAlignment="1">
      <alignment horizontal="center" vertical="center" wrapText="1" readingOrder="2"/>
    </xf>
    <xf numFmtId="0" fontId="47" fillId="41" borderId="43" xfId="0" applyFont="1" applyFill="1" applyBorder="1" applyAlignment="1">
      <alignment horizontal="center" vertical="center" wrapText="1" readingOrder="2"/>
    </xf>
    <xf numFmtId="0" fontId="47" fillId="41" borderId="56" xfId="0" applyFont="1" applyFill="1" applyBorder="1" applyAlignment="1">
      <alignment horizontal="center" vertical="center" wrapText="1" readingOrder="2"/>
    </xf>
    <xf numFmtId="0" fontId="47" fillId="41" borderId="17" xfId="0" applyFont="1" applyFill="1" applyBorder="1" applyAlignment="1">
      <alignment horizontal="center" vertical="center" wrapText="1" readingOrder="2"/>
    </xf>
    <xf numFmtId="0" fontId="47" fillId="41" borderId="18" xfId="0" applyFont="1" applyFill="1" applyBorder="1" applyAlignment="1">
      <alignment horizontal="center" vertical="center" wrapText="1" readingOrder="2"/>
    </xf>
    <xf numFmtId="164" fontId="59" fillId="33" borderId="37" xfId="0" applyNumberFormat="1" applyFont="1" applyFill="1" applyBorder="1" applyAlignment="1">
      <alignment horizontal="center" vertical="center"/>
    </xf>
    <xf numFmtId="164" fontId="59" fillId="33" borderId="12" xfId="0" applyNumberFormat="1" applyFont="1" applyFill="1" applyBorder="1" applyAlignment="1">
      <alignment horizontal="center" vertical="center"/>
    </xf>
    <xf numFmtId="0" fontId="53" fillId="34" borderId="23" xfId="0" applyFont="1" applyFill="1" applyBorder="1" applyAlignment="1">
      <alignment horizontal="center" vertical="center" textRotation="90" wrapText="1" readingOrder="2"/>
    </xf>
    <xf numFmtId="0" fontId="53" fillId="34" borderId="36" xfId="0" applyFont="1" applyFill="1" applyBorder="1" applyAlignment="1">
      <alignment horizontal="center" vertical="center" textRotation="90" wrapText="1" readingOrder="2"/>
    </xf>
    <xf numFmtId="0" fontId="60" fillId="0" borderId="0" xfId="0" applyFont="1" applyBorder="1" applyAlignment="1">
      <alignment horizontal="center" vertical="center" readingOrder="2"/>
    </xf>
    <xf numFmtId="0" fontId="61" fillId="0" borderId="0" xfId="44" applyNumberFormat="1" applyFont="1" applyBorder="1" applyAlignment="1">
      <alignment horizontal="right" vertical="top" wrapText="1"/>
    </xf>
    <xf numFmtId="0" fontId="45" fillId="34" borderId="60" xfId="0" applyFont="1" applyFill="1" applyBorder="1" applyAlignment="1">
      <alignment horizontal="right" vertical="center"/>
    </xf>
    <xf numFmtId="0" fontId="45" fillId="34" borderId="0" xfId="0" applyFont="1" applyFill="1" applyBorder="1" applyAlignment="1">
      <alignment horizontal="right" vertical="center"/>
    </xf>
    <xf numFmtId="0" fontId="52" fillId="33" borderId="27" xfId="44" applyNumberFormat="1" applyFont="1" applyFill="1" applyBorder="1" applyAlignment="1">
      <alignment horizontal="center" vertical="center" wrapText="1" readingOrder="1"/>
    </xf>
    <xf numFmtId="0" fontId="52" fillId="33" borderId="46" xfId="44" applyNumberFormat="1" applyFont="1" applyFill="1" applyBorder="1" applyAlignment="1">
      <alignment horizontal="center" vertical="center" wrapText="1" readingOrder="1"/>
    </xf>
    <xf numFmtId="0" fontId="52" fillId="33" borderId="36" xfId="44" applyNumberFormat="1" applyFont="1" applyFill="1" applyBorder="1" applyAlignment="1">
      <alignment horizontal="center" vertical="center" wrapText="1" readingOrder="2"/>
    </xf>
    <xf numFmtId="0" fontId="52" fillId="33" borderId="35" xfId="44" applyNumberFormat="1" applyFont="1" applyFill="1" applyBorder="1" applyAlignment="1">
      <alignment horizontal="center" vertical="center" wrapText="1" readingOrder="2"/>
    </xf>
    <xf numFmtId="0" fontId="47" fillId="33" borderId="61" xfId="44" applyNumberFormat="1" applyFont="1" applyFill="1" applyBorder="1" applyAlignment="1">
      <alignment horizontal="center" vertical="center" wrapText="1" readingOrder="2"/>
    </xf>
    <xf numFmtId="0" fontId="47" fillId="33" borderId="28" xfId="44" applyNumberFormat="1" applyFont="1" applyFill="1" applyBorder="1" applyAlignment="1">
      <alignment horizontal="center" vertical="center" wrapText="1" readingOrder="2"/>
    </xf>
    <xf numFmtId="0" fontId="47" fillId="33" borderId="29" xfId="44" applyNumberFormat="1" applyFont="1" applyFill="1" applyBorder="1" applyAlignment="1">
      <alignment horizontal="center" vertical="center" wrapText="1" readingOrder="2"/>
    </xf>
    <xf numFmtId="0" fontId="47" fillId="33" borderId="36" xfId="44" applyNumberFormat="1" applyFont="1" applyFill="1" applyBorder="1" applyAlignment="1">
      <alignment horizontal="center" vertical="center" wrapText="1" readingOrder="2"/>
    </xf>
    <xf numFmtId="0" fontId="47" fillId="33" borderId="35" xfId="44" applyNumberFormat="1" applyFont="1" applyFill="1" applyBorder="1" applyAlignment="1">
      <alignment horizontal="center" vertical="center" wrapText="1" readingOrder="2"/>
    </xf>
    <xf numFmtId="0" fontId="47" fillId="33" borderId="13" xfId="44" applyNumberFormat="1" applyFont="1" applyFill="1" applyBorder="1" applyAlignment="1">
      <alignment horizontal="center" vertical="center" wrapText="1" readingOrder="2"/>
    </xf>
    <xf numFmtId="0" fontId="47" fillId="33" borderId="37" xfId="44" applyNumberFormat="1" applyFont="1" applyFill="1" applyBorder="1" applyAlignment="1">
      <alignment horizontal="center" vertical="center" wrapText="1" readingOrder="2"/>
    </xf>
    <xf numFmtId="0" fontId="47" fillId="33" borderId="62" xfId="44" applyNumberFormat="1" applyFont="1" applyFill="1" applyBorder="1" applyAlignment="1">
      <alignment horizontal="center" vertical="center" wrapText="1" readingOrder="2"/>
    </xf>
    <xf numFmtId="0" fontId="47" fillId="33" borderId="63" xfId="44" applyNumberFormat="1" applyFont="1" applyFill="1" applyBorder="1" applyAlignment="1">
      <alignment horizontal="center" vertical="center" wrapText="1" readingOrder="2"/>
    </xf>
    <xf numFmtId="0" fontId="53" fillId="34" borderId="35" xfId="0" applyFont="1" applyFill="1" applyBorder="1" applyAlignment="1">
      <alignment horizontal="center" vertical="center" textRotation="90" wrapText="1" readingOrder="2"/>
    </xf>
    <xf numFmtId="0" fontId="53" fillId="34" borderId="64" xfId="0" applyFont="1" applyFill="1" applyBorder="1" applyAlignment="1">
      <alignment horizontal="center" vertical="center" textRotation="90" wrapText="1" readingOrder="2"/>
    </xf>
    <xf numFmtId="0" fontId="52" fillId="33" borderId="12" xfId="0" applyFont="1" applyFill="1" applyBorder="1" applyAlignment="1">
      <alignment horizontal="center" vertical="center" wrapText="1" readingOrder="2"/>
    </xf>
    <xf numFmtId="0" fontId="49" fillId="33" borderId="12" xfId="0" applyFont="1" applyFill="1" applyBorder="1" applyAlignment="1">
      <alignment horizontal="center" vertical="center" wrapText="1" readingOrder="2"/>
    </xf>
    <xf numFmtId="0" fontId="58" fillId="34" borderId="23" xfId="0" applyFont="1" applyFill="1" applyBorder="1" applyAlignment="1">
      <alignment horizontal="center" vertical="center" textRotation="90" wrapText="1" readingOrder="2"/>
    </xf>
    <xf numFmtId="0" fontId="58" fillId="34" borderId="36" xfId="0" applyFont="1" applyFill="1" applyBorder="1" applyAlignment="1">
      <alignment horizontal="center" vertical="center" textRotation="90" wrapText="1" readingOrder="2"/>
    </xf>
    <xf numFmtId="0" fontId="58" fillId="34" borderId="35" xfId="0" applyFont="1" applyFill="1" applyBorder="1" applyAlignment="1">
      <alignment horizontal="center" vertical="center" textRotation="90" wrapText="1" readingOrder="2"/>
    </xf>
    <xf numFmtId="0" fontId="53" fillId="34" borderId="12" xfId="0" applyFont="1" applyFill="1" applyBorder="1" applyAlignment="1">
      <alignment horizontal="center" vertical="center" textRotation="90" wrapText="1" readingOrder="2"/>
    </xf>
    <xf numFmtId="0" fontId="58" fillId="43" borderId="23" xfId="0" applyFont="1" applyFill="1" applyBorder="1" applyAlignment="1">
      <alignment horizontal="center" vertical="center" textRotation="90" wrapText="1" readingOrder="2"/>
    </xf>
    <xf numFmtId="0" fontId="58" fillId="43" borderId="36" xfId="0" applyFont="1" applyFill="1" applyBorder="1" applyAlignment="1">
      <alignment horizontal="center" vertical="center" textRotation="90" wrapText="1" readingOrder="2"/>
    </xf>
    <xf numFmtId="0" fontId="49" fillId="33" borderId="23" xfId="0" applyFont="1" applyFill="1" applyBorder="1" applyAlignment="1">
      <alignment horizontal="center" vertical="center" wrapText="1" readingOrder="2"/>
    </xf>
    <xf numFmtId="0" fontId="53" fillId="34" borderId="27" xfId="0" applyFont="1" applyFill="1" applyBorder="1" applyAlignment="1">
      <alignment horizontal="center" vertical="center" textRotation="90" wrapText="1" readingOrder="2"/>
    </xf>
    <xf numFmtId="0" fontId="53" fillId="34" borderId="46" xfId="0" applyFont="1" applyFill="1" applyBorder="1" applyAlignment="1">
      <alignment horizontal="center" vertical="center" textRotation="90" wrapText="1" readingOrder="2"/>
    </xf>
    <xf numFmtId="0" fontId="47" fillId="0" borderId="65" xfId="44" applyNumberFormat="1" applyFont="1" applyBorder="1" applyAlignment="1">
      <alignment horizontal="center" vertical="center" textRotation="90" wrapText="1" readingOrder="1"/>
    </xf>
    <xf numFmtId="0" fontId="47" fillId="0" borderId="66" xfId="44" applyNumberFormat="1" applyFont="1" applyBorder="1" applyAlignment="1">
      <alignment horizontal="center" vertical="center" textRotation="90" wrapText="1" readingOrder="1"/>
    </xf>
    <xf numFmtId="0" fontId="53" fillId="40" borderId="59" xfId="44" applyNumberFormat="1" applyFont="1" applyFill="1" applyBorder="1" applyAlignment="1">
      <alignment horizontal="center" vertical="center" wrapText="1" readingOrder="2"/>
    </xf>
    <xf numFmtId="0" fontId="53" fillId="40" borderId="41" xfId="44" applyNumberFormat="1" applyFont="1" applyFill="1" applyBorder="1" applyAlignment="1">
      <alignment horizontal="center" vertical="center" wrapText="1" readingOrder="2"/>
    </xf>
    <xf numFmtId="0" fontId="53" fillId="40" borderId="51" xfId="44" applyNumberFormat="1" applyFont="1" applyFill="1" applyBorder="1" applyAlignment="1">
      <alignment horizontal="center" vertical="center" wrapText="1" readingOrder="2"/>
    </xf>
    <xf numFmtId="0" fontId="53" fillId="40" borderId="67" xfId="44" applyNumberFormat="1" applyFont="1" applyFill="1" applyBorder="1" applyAlignment="1">
      <alignment horizontal="center" vertical="center" wrapText="1" readingOrder="2"/>
    </xf>
    <xf numFmtId="164" fontId="59" fillId="9" borderId="37" xfId="0" applyNumberFormat="1" applyFont="1" applyFill="1" applyBorder="1" applyAlignment="1">
      <alignment horizontal="center" vertical="center"/>
    </xf>
    <xf numFmtId="164" fontId="59" fillId="9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V104"/>
  <sheetViews>
    <sheetView rightToLeft="1" tabSelected="1" zoomScale="90" zoomScaleNormal="90" zoomScalePageLayoutView="0" workbookViewId="0" topLeftCell="A73">
      <selection activeCell="D109" sqref="D109"/>
    </sheetView>
  </sheetViews>
  <sheetFormatPr defaultColWidth="9.140625" defaultRowHeight="15"/>
  <cols>
    <col min="1" max="2" width="5.8515625" style="0" customWidth="1"/>
    <col min="3" max="3" width="4.421875" style="0" bestFit="1" customWidth="1"/>
    <col min="4" max="4" width="70.421875" style="0" bestFit="1" customWidth="1"/>
    <col min="5" max="14" width="6.28125" style="62" customWidth="1"/>
    <col min="15" max="15" width="8.28125" style="78" bestFit="1" customWidth="1"/>
    <col min="16" max="16" width="8.8515625" style="63" bestFit="1" customWidth="1"/>
    <col min="17" max="17" width="7.421875" style="78" bestFit="1" customWidth="1"/>
    <col min="18" max="18" width="8.8515625" style="63" bestFit="1" customWidth="1"/>
    <col min="19" max="19" width="7.421875" style="78" bestFit="1" customWidth="1"/>
    <col min="20" max="20" width="8.8515625" style="63" bestFit="1" customWidth="1"/>
    <col min="21" max="23" width="9.00390625" style="47" customWidth="1"/>
    <col min="24" max="24" width="23.421875" style="47" bestFit="1" customWidth="1"/>
    <col min="25" max="35" width="9.00390625" style="47" customWidth="1"/>
    <col min="36" max="36" width="19.8515625" style="47" bestFit="1" customWidth="1"/>
    <col min="37" max="37" width="9.00390625" style="47" customWidth="1"/>
    <col min="38" max="38" width="143.140625" style="47" bestFit="1" customWidth="1"/>
    <col min="39" max="16384" width="9.00390625" style="47" customWidth="1"/>
  </cols>
  <sheetData>
    <row r="1" spans="1:256" ht="20.25" customHeight="1">
      <c r="A1" s="176" t="s">
        <v>107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 customHeight="1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 thickBot="1">
      <c r="A3" s="178" t="s">
        <v>1</v>
      </c>
      <c r="B3" s="178"/>
      <c r="C3" s="178"/>
      <c r="D3" s="178"/>
      <c r="E3" s="179"/>
      <c r="F3" s="179"/>
      <c r="G3" s="178"/>
      <c r="H3" s="178"/>
      <c r="I3" s="178"/>
      <c r="J3" s="178"/>
      <c r="K3" s="178"/>
      <c r="L3" s="178"/>
      <c r="M3" s="178"/>
      <c r="N3" s="178"/>
      <c r="O3" s="178"/>
      <c r="P3" s="178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1" customHeight="1" thickBot="1">
      <c r="A4" s="180" t="s">
        <v>2</v>
      </c>
      <c r="B4" s="182" t="s">
        <v>3</v>
      </c>
      <c r="C4" s="182" t="s">
        <v>4</v>
      </c>
      <c r="D4" s="184" t="s">
        <v>5</v>
      </c>
      <c r="E4" s="185" t="s">
        <v>6</v>
      </c>
      <c r="F4" s="186"/>
      <c r="G4" s="191" t="s">
        <v>7</v>
      </c>
      <c r="H4" s="192"/>
      <c r="I4" s="189" t="s">
        <v>8</v>
      </c>
      <c r="J4" s="190"/>
      <c r="K4" s="189" t="s">
        <v>9</v>
      </c>
      <c r="L4" s="190"/>
      <c r="M4" s="189" t="s">
        <v>10</v>
      </c>
      <c r="N4" s="190"/>
      <c r="O4" s="172" t="s">
        <v>11</v>
      </c>
      <c r="P4" s="173"/>
      <c r="Q4" s="172" t="s">
        <v>16</v>
      </c>
      <c r="R4" s="173"/>
      <c r="S4" s="212" t="s">
        <v>57</v>
      </c>
      <c r="T4" s="213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 s="97">
        <v>5</v>
      </c>
      <c r="AM4">
        <v>3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customHeight="1" thickBot="1">
      <c r="A5" s="181"/>
      <c r="B5" s="183"/>
      <c r="C5" s="183"/>
      <c r="D5" s="184"/>
      <c r="E5" s="1" t="s">
        <v>12</v>
      </c>
      <c r="F5" s="2" t="s">
        <v>13</v>
      </c>
      <c r="G5" s="1" t="s">
        <v>12</v>
      </c>
      <c r="H5" s="2" t="s">
        <v>13</v>
      </c>
      <c r="I5" s="1" t="s">
        <v>12</v>
      </c>
      <c r="J5" s="2" t="s">
        <v>13</v>
      </c>
      <c r="K5" s="1" t="s">
        <v>12</v>
      </c>
      <c r="L5" s="2" t="s">
        <v>13</v>
      </c>
      <c r="M5" s="1" t="s">
        <v>12</v>
      </c>
      <c r="N5" s="2" t="s">
        <v>13</v>
      </c>
      <c r="O5" s="66" t="s">
        <v>12</v>
      </c>
      <c r="P5" s="3" t="s">
        <v>13</v>
      </c>
      <c r="Q5" s="66" t="s">
        <v>12</v>
      </c>
      <c r="R5" s="3" t="s">
        <v>13</v>
      </c>
      <c r="S5" s="117" t="s">
        <v>12</v>
      </c>
      <c r="T5" s="118" t="s">
        <v>13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 s="97" t="s">
        <v>44</v>
      </c>
      <c r="AM5">
        <v>2</v>
      </c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" customHeight="1" thickBot="1">
      <c r="A6" s="174" t="s">
        <v>14</v>
      </c>
      <c r="B6" s="174" t="s">
        <v>15</v>
      </c>
      <c r="C6" s="4">
        <v>1</v>
      </c>
      <c r="D6" s="120" t="s">
        <v>60</v>
      </c>
      <c r="E6" s="5"/>
      <c r="F6" s="6"/>
      <c r="G6" s="7"/>
      <c r="H6" s="6"/>
      <c r="I6" s="7"/>
      <c r="J6" s="6"/>
      <c r="K6" s="7"/>
      <c r="L6" s="6"/>
      <c r="M6" s="7"/>
      <c r="N6" s="6"/>
      <c r="O6" s="67" t="e">
        <f>AVERAGE(E6,G6,I6,K6,M6)</f>
        <v>#DIV/0!</v>
      </c>
      <c r="P6" s="8" t="e">
        <f>AVERAGE(F6,H6,J6,L6,N6)</f>
        <v>#DIV/0!</v>
      </c>
      <c r="Q6" s="99">
        <f>SUM(E6+G6+I6+K6+M6)</f>
        <v>0</v>
      </c>
      <c r="R6" s="100">
        <f>SUM(F6+H6+J6+L6+N6)</f>
        <v>0</v>
      </c>
      <c r="S6" s="99">
        <f>Q6-M6</f>
        <v>0</v>
      </c>
      <c r="T6" s="100">
        <f>R6-N6</f>
        <v>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 s="97" t="s">
        <v>45</v>
      </c>
      <c r="AM6">
        <v>2</v>
      </c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 customHeight="1" thickBot="1">
      <c r="A7" s="175"/>
      <c r="B7" s="175"/>
      <c r="C7" s="4">
        <v>2</v>
      </c>
      <c r="D7" s="121" t="s">
        <v>61</v>
      </c>
      <c r="E7" s="5"/>
      <c r="F7" s="9"/>
      <c r="G7" s="7"/>
      <c r="H7" s="9"/>
      <c r="I7" s="7"/>
      <c r="J7" s="9"/>
      <c r="K7" s="7"/>
      <c r="L7" s="9"/>
      <c r="M7" s="10"/>
      <c r="N7" s="9"/>
      <c r="O7" s="68" t="e">
        <f aca="true" t="shared" si="0" ref="O7:P14">AVERAGE(E7,G7,I7,K7,M7)</f>
        <v>#DIV/0!</v>
      </c>
      <c r="P7" s="12" t="e">
        <f t="shared" si="0"/>
        <v>#DIV/0!</v>
      </c>
      <c r="Q7" s="101">
        <f aca="true" t="shared" si="1" ref="Q7:Q14">SUM(E7+G7+I7+K7+M7)</f>
        <v>0</v>
      </c>
      <c r="R7" s="102">
        <f aca="true" t="shared" si="2" ref="R7:R14">SUM(F7+H7+J7+L7+N7)</f>
        <v>0</v>
      </c>
      <c r="S7" s="101">
        <f aca="true" t="shared" si="3" ref="S7:S14">Q7-M7</f>
        <v>0</v>
      </c>
      <c r="T7" s="102">
        <f aca="true" t="shared" si="4" ref="T7:T14">R7-N7</f>
        <v>0</v>
      </c>
      <c r="U7"/>
      <c r="V7"/>
      <c r="W7"/>
      <c r="X7" s="87"/>
      <c r="Y7" s="88" t="s">
        <v>6</v>
      </c>
      <c r="Z7" s="88"/>
      <c r="AA7" s="88" t="s">
        <v>7</v>
      </c>
      <c r="AB7" s="88"/>
      <c r="AC7" s="88" t="s">
        <v>8</v>
      </c>
      <c r="AD7" s="88"/>
      <c r="AE7" s="88" t="s">
        <v>9</v>
      </c>
      <c r="AF7" s="88"/>
      <c r="AG7" s="88" t="s">
        <v>10</v>
      </c>
      <c r="AH7" s="88"/>
      <c r="AI7" s="87"/>
      <c r="AJ7" s="87"/>
      <c r="AK7"/>
      <c r="AL7" s="97" t="s">
        <v>46</v>
      </c>
      <c r="AM7">
        <v>2</v>
      </c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4" customHeight="1" thickBot="1">
      <c r="A8" s="175"/>
      <c r="B8" s="175"/>
      <c r="C8" s="4">
        <v>3</v>
      </c>
      <c r="D8" s="121" t="s">
        <v>62</v>
      </c>
      <c r="E8" s="5"/>
      <c r="F8" s="9"/>
      <c r="G8" s="7"/>
      <c r="H8" s="9"/>
      <c r="I8" s="7"/>
      <c r="J8" s="9"/>
      <c r="K8" s="7"/>
      <c r="L8" s="9"/>
      <c r="M8" s="10"/>
      <c r="N8" s="9"/>
      <c r="O8" s="68" t="e">
        <f t="shared" si="0"/>
        <v>#DIV/0!</v>
      </c>
      <c r="P8" s="12" t="e">
        <f t="shared" si="0"/>
        <v>#DIV/0!</v>
      </c>
      <c r="Q8" s="101">
        <f t="shared" si="1"/>
        <v>0</v>
      </c>
      <c r="R8" s="102">
        <f t="shared" si="2"/>
        <v>0</v>
      </c>
      <c r="S8" s="101">
        <f t="shared" si="3"/>
        <v>0</v>
      </c>
      <c r="T8" s="102">
        <f t="shared" si="4"/>
        <v>0</v>
      </c>
      <c r="W8" s="214" t="s">
        <v>14</v>
      </c>
      <c r="X8" s="87" t="s">
        <v>15</v>
      </c>
      <c r="Y8" s="87">
        <v>9</v>
      </c>
      <c r="Z8" s="91">
        <f>Y8/69*100</f>
        <v>13.043478260869565</v>
      </c>
      <c r="AA8" s="87">
        <v>9</v>
      </c>
      <c r="AB8" s="91">
        <f>AA8/69*100</f>
        <v>13.043478260869565</v>
      </c>
      <c r="AC8" s="87">
        <v>9</v>
      </c>
      <c r="AD8" s="91">
        <f aca="true" t="shared" si="5" ref="AD8:AD16">AC8/69*100</f>
        <v>13.043478260869565</v>
      </c>
      <c r="AE8" s="87">
        <v>9</v>
      </c>
      <c r="AF8" s="91">
        <f>AE8/75*100</f>
        <v>12</v>
      </c>
      <c r="AG8" s="94">
        <v>9</v>
      </c>
      <c r="AH8" s="91">
        <f>AG8/83*100</f>
        <v>10.843373493975903</v>
      </c>
      <c r="AI8" s="87">
        <f>SUM(Y8+AA8+AC8+AE8+AG8)</f>
        <v>45</v>
      </c>
      <c r="AJ8" s="90">
        <f>AI8/AI$16*100</f>
        <v>12.162162162162163</v>
      </c>
      <c r="AK8"/>
      <c r="AL8" s="97" t="s">
        <v>48</v>
      </c>
      <c r="AM8">
        <v>2</v>
      </c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" customHeight="1" thickBot="1">
      <c r="A9" s="175"/>
      <c r="B9" s="175"/>
      <c r="C9" s="4">
        <v>4</v>
      </c>
      <c r="D9" s="121" t="s">
        <v>63</v>
      </c>
      <c r="E9" s="5"/>
      <c r="F9" s="9"/>
      <c r="G9" s="7"/>
      <c r="H9" s="9"/>
      <c r="I9" s="7"/>
      <c r="J9" s="9"/>
      <c r="K9" s="7"/>
      <c r="L9" s="9"/>
      <c r="M9" s="10"/>
      <c r="N9" s="9"/>
      <c r="O9" s="68" t="e">
        <f t="shared" si="0"/>
        <v>#DIV/0!</v>
      </c>
      <c r="P9" s="12" t="e">
        <f t="shared" si="0"/>
        <v>#DIV/0!</v>
      </c>
      <c r="Q9" s="101">
        <f t="shared" si="1"/>
        <v>0</v>
      </c>
      <c r="R9" s="102">
        <f t="shared" si="2"/>
        <v>0</v>
      </c>
      <c r="S9" s="101">
        <f t="shared" si="3"/>
        <v>0</v>
      </c>
      <c r="T9" s="102">
        <f t="shared" si="4"/>
        <v>0</v>
      </c>
      <c r="W9" s="214"/>
      <c r="X9" s="87" t="s">
        <v>17</v>
      </c>
      <c r="Y9" s="87">
        <v>14</v>
      </c>
      <c r="Z9" s="91">
        <f aca="true" t="shared" si="6" ref="Z9:AB16">Y9/69*100</f>
        <v>20.28985507246377</v>
      </c>
      <c r="AA9" s="87">
        <v>14</v>
      </c>
      <c r="AB9" s="91">
        <f t="shared" si="6"/>
        <v>20.28985507246377</v>
      </c>
      <c r="AC9" s="87">
        <v>14</v>
      </c>
      <c r="AD9" s="91">
        <f t="shared" si="5"/>
        <v>20.28985507246377</v>
      </c>
      <c r="AE9" s="87">
        <v>14</v>
      </c>
      <c r="AF9" s="91">
        <f aca="true" t="shared" si="7" ref="AF9:AF16">AE9/75*100</f>
        <v>18.666666666666668</v>
      </c>
      <c r="AG9" s="87">
        <v>14</v>
      </c>
      <c r="AH9" s="91">
        <f aca="true" t="shared" si="8" ref="AH9:AH16">AG9/83*100</f>
        <v>16.867469879518072</v>
      </c>
      <c r="AI9" s="87">
        <f aca="true" t="shared" si="9" ref="AI9:AI15">SUM(Y9+AA9+AC9+AE9+AG9)</f>
        <v>70</v>
      </c>
      <c r="AJ9" s="90">
        <f aca="true" t="shared" si="10" ref="AJ9:AJ16">AI9/AI$16*100</f>
        <v>18.91891891891892</v>
      </c>
      <c r="AK9"/>
      <c r="AL9" s="97" t="s">
        <v>47</v>
      </c>
      <c r="AM9">
        <v>2</v>
      </c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" customHeight="1" thickBot="1">
      <c r="A10" s="175"/>
      <c r="B10" s="175"/>
      <c r="C10" s="4">
        <v>5</v>
      </c>
      <c r="D10" s="121" t="s">
        <v>64</v>
      </c>
      <c r="E10" s="5"/>
      <c r="F10" s="9"/>
      <c r="G10" s="7"/>
      <c r="H10" s="9"/>
      <c r="I10" s="7"/>
      <c r="J10" s="9"/>
      <c r="K10" s="7"/>
      <c r="L10" s="9"/>
      <c r="M10" s="10"/>
      <c r="N10" s="9"/>
      <c r="O10" s="68" t="e">
        <f t="shared" si="0"/>
        <v>#DIV/0!</v>
      </c>
      <c r="P10" s="12" t="e">
        <f t="shared" si="0"/>
        <v>#DIV/0!</v>
      </c>
      <c r="Q10" s="101">
        <f t="shared" si="1"/>
        <v>0</v>
      </c>
      <c r="R10" s="102">
        <f t="shared" si="2"/>
        <v>0</v>
      </c>
      <c r="S10" s="101">
        <f t="shared" si="3"/>
        <v>0</v>
      </c>
      <c r="T10" s="102">
        <f t="shared" si="4"/>
        <v>0</v>
      </c>
      <c r="W10" s="214"/>
      <c r="X10" s="87" t="s">
        <v>43</v>
      </c>
      <c r="Y10" s="94">
        <v>11</v>
      </c>
      <c r="Z10" s="91">
        <f t="shared" si="6"/>
        <v>15.942028985507244</v>
      </c>
      <c r="AA10" s="87">
        <v>2</v>
      </c>
      <c r="AB10" s="91">
        <f t="shared" si="6"/>
        <v>2.898550724637681</v>
      </c>
      <c r="AC10" s="87">
        <v>11</v>
      </c>
      <c r="AD10" s="91">
        <f t="shared" si="5"/>
        <v>15.942028985507244</v>
      </c>
      <c r="AE10" s="87">
        <v>11</v>
      </c>
      <c r="AF10" s="91">
        <f t="shared" si="7"/>
        <v>14.666666666666666</v>
      </c>
      <c r="AG10" s="94">
        <v>11</v>
      </c>
      <c r="AH10" s="91">
        <f t="shared" si="8"/>
        <v>13.253012048192772</v>
      </c>
      <c r="AI10" s="87">
        <f t="shared" si="9"/>
        <v>46</v>
      </c>
      <c r="AJ10" s="90">
        <f t="shared" si="10"/>
        <v>12.432432432432433</v>
      </c>
      <c r="AK10"/>
      <c r="AL10" s="97" t="s">
        <v>49</v>
      </c>
      <c r="AM10">
        <v>2</v>
      </c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4" customHeight="1" thickBot="1">
      <c r="A11" s="175"/>
      <c r="B11" s="175"/>
      <c r="C11" s="4">
        <v>6</v>
      </c>
      <c r="D11" s="121" t="s">
        <v>65</v>
      </c>
      <c r="E11" s="5"/>
      <c r="F11" s="9"/>
      <c r="G11" s="7"/>
      <c r="H11" s="9"/>
      <c r="I11" s="7"/>
      <c r="J11" s="9"/>
      <c r="K11" s="7"/>
      <c r="L11" s="9"/>
      <c r="M11" s="10"/>
      <c r="N11" s="9"/>
      <c r="O11" s="68" t="e">
        <f t="shared" si="0"/>
        <v>#DIV/0!</v>
      </c>
      <c r="P11" s="12" t="e">
        <f t="shared" si="0"/>
        <v>#DIV/0!</v>
      </c>
      <c r="Q11" s="101">
        <f t="shared" si="1"/>
        <v>0</v>
      </c>
      <c r="R11" s="102">
        <f t="shared" si="2"/>
        <v>0</v>
      </c>
      <c r="S11" s="101">
        <f t="shared" si="3"/>
        <v>0</v>
      </c>
      <c r="T11" s="102">
        <f t="shared" si="4"/>
        <v>0</v>
      </c>
      <c r="W11" s="214" t="s">
        <v>20</v>
      </c>
      <c r="X11" s="87" t="s">
        <v>37</v>
      </c>
      <c r="Y11" s="89">
        <v>4</v>
      </c>
      <c r="Z11" s="91">
        <f t="shared" si="6"/>
        <v>5.797101449275362</v>
      </c>
      <c r="AA11" s="89">
        <v>4</v>
      </c>
      <c r="AB11" s="91">
        <f t="shared" si="6"/>
        <v>5.797101449275362</v>
      </c>
      <c r="AC11" s="89">
        <v>4</v>
      </c>
      <c r="AD11" s="91">
        <f t="shared" si="5"/>
        <v>5.797101449275362</v>
      </c>
      <c r="AE11" s="89">
        <v>4</v>
      </c>
      <c r="AF11" s="91">
        <f t="shared" si="7"/>
        <v>5.333333333333334</v>
      </c>
      <c r="AG11" s="89">
        <v>4</v>
      </c>
      <c r="AH11" s="91">
        <f t="shared" si="8"/>
        <v>4.819277108433735</v>
      </c>
      <c r="AI11" s="87">
        <f t="shared" si="9"/>
        <v>20</v>
      </c>
      <c r="AJ11" s="90">
        <f t="shared" si="10"/>
        <v>5.405405405405405</v>
      </c>
      <c r="AK11"/>
      <c r="AL11" s="97" t="s">
        <v>50</v>
      </c>
      <c r="AM11">
        <v>2</v>
      </c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8.5" customHeight="1" thickBot="1">
      <c r="A12" s="175"/>
      <c r="B12" s="175"/>
      <c r="C12" s="4">
        <v>7</v>
      </c>
      <c r="D12" s="121" t="s">
        <v>66</v>
      </c>
      <c r="E12" s="5"/>
      <c r="F12" s="9"/>
      <c r="G12" s="7"/>
      <c r="H12" s="9"/>
      <c r="I12" s="7"/>
      <c r="J12" s="9"/>
      <c r="K12" s="7"/>
      <c r="L12" s="9"/>
      <c r="M12" s="10"/>
      <c r="N12" s="9"/>
      <c r="O12" s="68" t="e">
        <f t="shared" si="0"/>
        <v>#DIV/0!</v>
      </c>
      <c r="P12" s="12" t="e">
        <f t="shared" si="0"/>
        <v>#DIV/0!</v>
      </c>
      <c r="Q12" s="101">
        <f t="shared" si="1"/>
        <v>0</v>
      </c>
      <c r="R12" s="102">
        <f t="shared" si="2"/>
        <v>0</v>
      </c>
      <c r="S12" s="101">
        <f t="shared" si="3"/>
        <v>0</v>
      </c>
      <c r="T12" s="102">
        <f t="shared" si="4"/>
        <v>0</v>
      </c>
      <c r="W12" s="214"/>
      <c r="X12" s="87" t="s">
        <v>38</v>
      </c>
      <c r="Y12" s="87">
        <v>9</v>
      </c>
      <c r="Z12" s="91">
        <f t="shared" si="6"/>
        <v>13.043478260869565</v>
      </c>
      <c r="AA12" s="87">
        <v>9</v>
      </c>
      <c r="AB12" s="91">
        <f t="shared" si="6"/>
        <v>13.043478260869565</v>
      </c>
      <c r="AC12" s="87">
        <v>9</v>
      </c>
      <c r="AD12" s="91">
        <f t="shared" si="5"/>
        <v>13.043478260869565</v>
      </c>
      <c r="AE12" s="87">
        <v>9</v>
      </c>
      <c r="AF12" s="91">
        <f t="shared" si="7"/>
        <v>12</v>
      </c>
      <c r="AG12" s="87">
        <v>9</v>
      </c>
      <c r="AH12" s="91">
        <f t="shared" si="8"/>
        <v>10.843373493975903</v>
      </c>
      <c r="AI12" s="87">
        <f t="shared" si="9"/>
        <v>45</v>
      </c>
      <c r="AJ12" s="90">
        <f t="shared" si="10"/>
        <v>12.162162162162163</v>
      </c>
      <c r="AK12"/>
      <c r="AL12" s="97" t="s">
        <v>51</v>
      </c>
      <c r="AM12">
        <v>1</v>
      </c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 thickBot="1">
      <c r="A13" s="175"/>
      <c r="B13" s="175"/>
      <c r="C13" s="4">
        <v>8</v>
      </c>
      <c r="D13" s="121" t="s">
        <v>67</v>
      </c>
      <c r="E13" s="5"/>
      <c r="F13" s="9"/>
      <c r="G13" s="7"/>
      <c r="H13" s="9"/>
      <c r="I13" s="7"/>
      <c r="J13" s="9"/>
      <c r="K13" s="7"/>
      <c r="L13" s="9"/>
      <c r="M13" s="10"/>
      <c r="N13" s="9"/>
      <c r="O13" s="68" t="e">
        <f t="shared" si="0"/>
        <v>#DIV/0!</v>
      </c>
      <c r="P13" s="12" t="e">
        <f t="shared" si="0"/>
        <v>#DIV/0!</v>
      </c>
      <c r="Q13" s="101">
        <f t="shared" si="1"/>
        <v>0</v>
      </c>
      <c r="R13" s="102">
        <f t="shared" si="2"/>
        <v>0</v>
      </c>
      <c r="S13" s="101">
        <f t="shared" si="3"/>
        <v>0</v>
      </c>
      <c r="T13" s="102">
        <f t="shared" si="4"/>
        <v>0</v>
      </c>
      <c r="W13" t="s">
        <v>39</v>
      </c>
      <c r="X13" s="87" t="s">
        <v>40</v>
      </c>
      <c r="Y13" s="94">
        <v>10</v>
      </c>
      <c r="Z13" s="91">
        <f t="shared" si="6"/>
        <v>14.492753623188406</v>
      </c>
      <c r="AA13" s="87">
        <v>10</v>
      </c>
      <c r="AB13" s="91">
        <f t="shared" si="6"/>
        <v>14.492753623188406</v>
      </c>
      <c r="AC13" s="87">
        <v>10</v>
      </c>
      <c r="AD13" s="91">
        <f t="shared" si="5"/>
        <v>14.492753623188406</v>
      </c>
      <c r="AE13" s="87">
        <v>10</v>
      </c>
      <c r="AF13" s="91">
        <f t="shared" si="7"/>
        <v>13.333333333333334</v>
      </c>
      <c r="AG13" s="87">
        <v>10</v>
      </c>
      <c r="AH13" s="91">
        <f t="shared" si="8"/>
        <v>12.048192771084338</v>
      </c>
      <c r="AI13" s="87">
        <f t="shared" si="9"/>
        <v>50</v>
      </c>
      <c r="AJ13" s="90">
        <f t="shared" si="10"/>
        <v>13.513513513513514</v>
      </c>
      <c r="AK13"/>
      <c r="AL13" s="97" t="s">
        <v>52</v>
      </c>
      <c r="AM13">
        <v>2</v>
      </c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" customHeight="1" thickBot="1">
      <c r="A14" s="175"/>
      <c r="B14" s="175"/>
      <c r="C14" s="4">
        <v>9</v>
      </c>
      <c r="D14" s="121" t="s">
        <v>68</v>
      </c>
      <c r="E14" s="5"/>
      <c r="F14" s="14"/>
      <c r="G14" s="7"/>
      <c r="H14" s="14"/>
      <c r="I14" s="7"/>
      <c r="J14" s="14"/>
      <c r="K14" s="7"/>
      <c r="L14" s="14"/>
      <c r="M14" s="15"/>
      <c r="N14" s="14"/>
      <c r="O14" s="69" t="e">
        <f t="shared" si="0"/>
        <v>#DIV/0!</v>
      </c>
      <c r="P14" s="16" t="e">
        <f t="shared" si="0"/>
        <v>#DIV/0!</v>
      </c>
      <c r="Q14" s="103">
        <f t="shared" si="1"/>
        <v>0</v>
      </c>
      <c r="R14" s="104">
        <f t="shared" si="2"/>
        <v>0</v>
      </c>
      <c r="S14" s="103">
        <f t="shared" si="3"/>
        <v>0</v>
      </c>
      <c r="T14" s="104">
        <f t="shared" si="4"/>
        <v>0</v>
      </c>
      <c r="W14" t="s">
        <v>29</v>
      </c>
      <c r="X14" s="87" t="s">
        <v>41</v>
      </c>
      <c r="Y14" s="89">
        <v>5</v>
      </c>
      <c r="Z14" s="91">
        <f t="shared" si="6"/>
        <v>7.246376811594203</v>
      </c>
      <c r="AA14" s="89">
        <v>5</v>
      </c>
      <c r="AB14" s="91">
        <f t="shared" si="6"/>
        <v>7.246376811594203</v>
      </c>
      <c r="AC14" s="89">
        <v>5</v>
      </c>
      <c r="AD14" s="91">
        <f t="shared" si="5"/>
        <v>7.246376811594203</v>
      </c>
      <c r="AE14" s="89">
        <v>5</v>
      </c>
      <c r="AF14" s="91">
        <f t="shared" si="7"/>
        <v>6.666666666666667</v>
      </c>
      <c r="AG14" s="89">
        <v>5</v>
      </c>
      <c r="AH14" s="91">
        <f t="shared" si="8"/>
        <v>6.024096385542169</v>
      </c>
      <c r="AI14" s="87">
        <f t="shared" si="9"/>
        <v>25</v>
      </c>
      <c r="AJ14" s="90">
        <f t="shared" si="10"/>
        <v>6.756756756756757</v>
      </c>
      <c r="AK14"/>
      <c r="AL14" s="97" t="s">
        <v>53</v>
      </c>
      <c r="AM14">
        <v>3</v>
      </c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" customHeight="1" thickBot="1">
      <c r="A15" s="175"/>
      <c r="B15" s="64"/>
      <c r="C15" s="17"/>
      <c r="D15" s="18" t="s">
        <v>16</v>
      </c>
      <c r="E15" s="19">
        <f>SUM(E6:E14)</f>
        <v>0</v>
      </c>
      <c r="F15" s="19">
        <f aca="true" t="shared" si="11" ref="F15:N15">SUM(F6:F14)</f>
        <v>0</v>
      </c>
      <c r="G15" s="19">
        <f t="shared" si="11"/>
        <v>0</v>
      </c>
      <c r="H15" s="19">
        <f t="shared" si="11"/>
        <v>0</v>
      </c>
      <c r="I15" s="19">
        <f t="shared" si="11"/>
        <v>0</v>
      </c>
      <c r="J15" s="19">
        <f t="shared" si="11"/>
        <v>0</v>
      </c>
      <c r="K15" s="19">
        <f t="shared" si="11"/>
        <v>0</v>
      </c>
      <c r="L15" s="19">
        <f t="shared" si="11"/>
        <v>0</v>
      </c>
      <c r="M15" s="19">
        <f t="shared" si="11"/>
        <v>0</v>
      </c>
      <c r="N15" s="19">
        <f t="shared" si="11"/>
        <v>0</v>
      </c>
      <c r="O15" s="70" t="e">
        <f aca="true" t="shared" si="12" ref="O15:T15">SUM(O6:O14)</f>
        <v>#DIV/0!</v>
      </c>
      <c r="P15" s="20" t="e">
        <f t="shared" si="12"/>
        <v>#DIV/0!</v>
      </c>
      <c r="Q15" s="105">
        <f t="shared" si="12"/>
        <v>0</v>
      </c>
      <c r="R15" s="105">
        <f t="shared" si="12"/>
        <v>0</v>
      </c>
      <c r="S15" s="105">
        <f t="shared" si="12"/>
        <v>0</v>
      </c>
      <c r="T15" s="106">
        <f t="shared" si="12"/>
        <v>0</v>
      </c>
      <c r="U15">
        <v>36</v>
      </c>
      <c r="V15"/>
      <c r="W15" t="s">
        <v>42</v>
      </c>
      <c r="X15" s="87" t="s">
        <v>42</v>
      </c>
      <c r="Y15" s="95">
        <v>7</v>
      </c>
      <c r="Z15" s="91">
        <f t="shared" si="6"/>
        <v>10.144927536231885</v>
      </c>
      <c r="AA15" s="89">
        <v>6</v>
      </c>
      <c r="AB15" s="91">
        <f t="shared" si="6"/>
        <v>8.695652173913043</v>
      </c>
      <c r="AC15" s="89">
        <v>6</v>
      </c>
      <c r="AD15" s="91">
        <f t="shared" si="5"/>
        <v>8.695652173913043</v>
      </c>
      <c r="AE15" s="89">
        <v>12</v>
      </c>
      <c r="AF15" s="91">
        <f t="shared" si="7"/>
        <v>16</v>
      </c>
      <c r="AG15" s="95">
        <v>38</v>
      </c>
      <c r="AH15" s="91">
        <f t="shared" si="8"/>
        <v>45.78313253012048</v>
      </c>
      <c r="AI15" s="87">
        <f t="shared" si="9"/>
        <v>69</v>
      </c>
      <c r="AJ15" s="90">
        <f t="shared" si="10"/>
        <v>18.64864864864865</v>
      </c>
      <c r="AK15"/>
      <c r="AL15" s="97" t="s">
        <v>55</v>
      </c>
      <c r="AM15">
        <v>3</v>
      </c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4" customHeight="1" thickBot="1">
      <c r="A16" s="175"/>
      <c r="B16" s="174" t="s">
        <v>17</v>
      </c>
      <c r="C16" s="21">
        <v>10</v>
      </c>
      <c r="D16" s="122" t="s">
        <v>69</v>
      </c>
      <c r="E16" s="22"/>
      <c r="F16" s="23"/>
      <c r="G16" s="24"/>
      <c r="H16" s="23"/>
      <c r="I16" s="24"/>
      <c r="J16" s="23"/>
      <c r="K16" s="24"/>
      <c r="L16" s="23"/>
      <c r="M16" s="24"/>
      <c r="N16" s="23"/>
      <c r="O16" s="67" t="e">
        <f>AVERAGE(E16,G16,I16,K16,M16)</f>
        <v>#DIV/0!</v>
      </c>
      <c r="P16" s="8" t="e">
        <f>AVERAGE(F16,H16,J16,L16,N16)</f>
        <v>#DIV/0!</v>
      </c>
      <c r="Q16" s="108">
        <f aca="true" t="shared" si="13" ref="Q16:Q29">SUM(E16+G16+I16+K16+M16)</f>
        <v>0</v>
      </c>
      <c r="R16" s="109">
        <f aca="true" t="shared" si="14" ref="R16:R29">SUM(F16+H16+J16+L16+N16)</f>
        <v>0</v>
      </c>
      <c r="S16" s="108">
        <f>Q16-M16</f>
        <v>0</v>
      </c>
      <c r="T16" s="109">
        <f>R16-N16</f>
        <v>0</v>
      </c>
      <c r="U16"/>
      <c r="V16"/>
      <c r="W16"/>
      <c r="X16" s="87"/>
      <c r="Y16" s="87">
        <f>SUM(Y8:Y15)</f>
        <v>69</v>
      </c>
      <c r="Z16" s="91">
        <f t="shared" si="6"/>
        <v>100</v>
      </c>
      <c r="AA16" s="87">
        <f aca="true" t="shared" si="15" ref="AA16:AG16">SUM(AA8:AA15)</f>
        <v>59</v>
      </c>
      <c r="AB16" s="91">
        <f t="shared" si="6"/>
        <v>85.5072463768116</v>
      </c>
      <c r="AC16" s="87">
        <f t="shared" si="15"/>
        <v>68</v>
      </c>
      <c r="AD16" s="91">
        <f t="shared" si="5"/>
        <v>98.55072463768117</v>
      </c>
      <c r="AE16" s="87">
        <f t="shared" si="15"/>
        <v>74</v>
      </c>
      <c r="AF16" s="91">
        <f t="shared" si="7"/>
        <v>98.66666666666667</v>
      </c>
      <c r="AG16" s="87">
        <f t="shared" si="15"/>
        <v>100</v>
      </c>
      <c r="AH16" s="91">
        <f t="shared" si="8"/>
        <v>120.48192771084338</v>
      </c>
      <c r="AI16" s="87">
        <f>SUM(AI8:AI15)</f>
        <v>370</v>
      </c>
      <c r="AJ16" s="90">
        <f t="shared" si="10"/>
        <v>100</v>
      </c>
      <c r="AK16"/>
      <c r="AL16" s="97" t="s">
        <v>54</v>
      </c>
      <c r="AM16">
        <v>3</v>
      </c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4" customHeight="1" thickBot="1">
      <c r="A17" s="175"/>
      <c r="B17" s="175"/>
      <c r="C17" s="21">
        <v>11</v>
      </c>
      <c r="D17" s="121" t="s">
        <v>108</v>
      </c>
      <c r="E17" s="22"/>
      <c r="F17" s="27"/>
      <c r="G17" s="24"/>
      <c r="H17" s="27"/>
      <c r="I17" s="24"/>
      <c r="J17" s="27"/>
      <c r="K17" s="24"/>
      <c r="L17" s="27"/>
      <c r="M17" s="28"/>
      <c r="N17" s="27"/>
      <c r="O17" s="68" t="e">
        <f aca="true" t="shared" si="16" ref="O17:P25">AVERAGE(E17,G17,I17,K17,M17)</f>
        <v>#DIV/0!</v>
      </c>
      <c r="P17" s="12" t="e">
        <f t="shared" si="16"/>
        <v>#DIV/0!</v>
      </c>
      <c r="Q17" s="108">
        <f t="shared" si="13"/>
        <v>0</v>
      </c>
      <c r="R17" s="109">
        <f t="shared" si="14"/>
        <v>0</v>
      </c>
      <c r="S17" s="108">
        <f aca="true" t="shared" si="17" ref="S17:S29">Q17-M17</f>
        <v>0</v>
      </c>
      <c r="T17" s="109">
        <f aca="true" t="shared" si="18" ref="T17:T29">R17-N17</f>
        <v>0</v>
      </c>
      <c r="U17"/>
      <c r="V17"/>
      <c r="W17"/>
      <c r="X17" s="87"/>
      <c r="Y17" s="90">
        <f>Y16/$AI16*100</f>
        <v>18.64864864864865</v>
      </c>
      <c r="Z17" s="90"/>
      <c r="AA17" s="90">
        <f aca="true" t="shared" si="19" ref="AA17:AG17">AA16/$AI16*100</f>
        <v>15.945945945945947</v>
      </c>
      <c r="AB17" s="90"/>
      <c r="AC17" s="90">
        <f t="shared" si="19"/>
        <v>18.37837837837838</v>
      </c>
      <c r="AD17" s="90"/>
      <c r="AE17" s="90">
        <f t="shared" si="19"/>
        <v>20</v>
      </c>
      <c r="AF17" s="90"/>
      <c r="AG17" s="90">
        <f t="shared" si="19"/>
        <v>27.027027027027028</v>
      </c>
      <c r="AH17" s="87"/>
      <c r="AI17" s="90">
        <f>SUM(Y17:AG17)</f>
        <v>100</v>
      </c>
      <c r="AJ17" s="87"/>
      <c r="AK17"/>
      <c r="AL17" s="98" t="s">
        <v>56</v>
      </c>
      <c r="AM17">
        <v>3</v>
      </c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 customHeight="1" thickBot="1">
      <c r="A18" s="175"/>
      <c r="B18" s="175"/>
      <c r="C18" s="21">
        <v>12</v>
      </c>
      <c r="D18" s="121" t="s">
        <v>70</v>
      </c>
      <c r="E18" s="22"/>
      <c r="F18" s="27"/>
      <c r="G18" s="24"/>
      <c r="H18" s="27"/>
      <c r="I18" s="24"/>
      <c r="J18" s="27"/>
      <c r="K18" s="24"/>
      <c r="L18" s="27"/>
      <c r="M18" s="28"/>
      <c r="N18" s="27"/>
      <c r="O18" s="68" t="e">
        <f t="shared" si="16"/>
        <v>#DIV/0!</v>
      </c>
      <c r="P18" s="12" t="e">
        <f t="shared" si="16"/>
        <v>#DIV/0!</v>
      </c>
      <c r="Q18" s="108">
        <f t="shared" si="13"/>
        <v>0</v>
      </c>
      <c r="R18" s="109">
        <f t="shared" si="14"/>
        <v>0</v>
      </c>
      <c r="S18" s="108">
        <f t="shared" si="17"/>
        <v>0</v>
      </c>
      <c r="T18" s="109">
        <f t="shared" si="18"/>
        <v>0</v>
      </c>
      <c r="U18"/>
      <c r="V18"/>
      <c r="W18"/>
      <c r="X18"/>
      <c r="Y18" s="92">
        <v>23</v>
      </c>
      <c r="Z18"/>
      <c r="AA18" s="92">
        <v>12</v>
      </c>
      <c r="AB18"/>
      <c r="AC18" s="92">
        <v>15</v>
      </c>
      <c r="AD18"/>
      <c r="AE18" s="92">
        <v>20</v>
      </c>
      <c r="AF18"/>
      <c r="AG18" s="92">
        <v>30</v>
      </c>
      <c r="AH18"/>
      <c r="AI18">
        <f>400*0.3</f>
        <v>120</v>
      </c>
      <c r="AJ18"/>
      <c r="AK18"/>
      <c r="AL18"/>
      <c r="AM18">
        <f>SUM(AM4:AM17)</f>
        <v>32</v>
      </c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4" customHeight="1" thickBot="1">
      <c r="A19" s="175"/>
      <c r="B19" s="175"/>
      <c r="C19" s="21">
        <v>13</v>
      </c>
      <c r="D19" s="121" t="s">
        <v>71</v>
      </c>
      <c r="E19" s="22"/>
      <c r="F19" s="27"/>
      <c r="G19" s="24"/>
      <c r="H19" s="27"/>
      <c r="I19" s="24"/>
      <c r="J19" s="27"/>
      <c r="K19" s="24"/>
      <c r="L19" s="27"/>
      <c r="M19" s="28"/>
      <c r="N19" s="27"/>
      <c r="O19" s="68" t="e">
        <f t="shared" si="16"/>
        <v>#DIV/0!</v>
      </c>
      <c r="P19" s="12" t="e">
        <f t="shared" si="16"/>
        <v>#DIV/0!</v>
      </c>
      <c r="Q19" s="108">
        <f t="shared" si="13"/>
        <v>0</v>
      </c>
      <c r="R19" s="109">
        <f t="shared" si="14"/>
        <v>0</v>
      </c>
      <c r="S19" s="108">
        <f t="shared" si="17"/>
        <v>0</v>
      </c>
      <c r="T19" s="109">
        <f t="shared" si="18"/>
        <v>0</v>
      </c>
      <c r="U19"/>
      <c r="V19"/>
      <c r="W19"/>
      <c r="X19"/>
      <c r="Y19" s="96">
        <f>Y16/400*100</f>
        <v>17.25</v>
      </c>
      <c r="Z19" s="96"/>
      <c r="AA19" s="96">
        <f>AA16/400*100</f>
        <v>14.75</v>
      </c>
      <c r="AB19" s="96"/>
      <c r="AC19" s="96">
        <f>AC16/400*100</f>
        <v>17</v>
      </c>
      <c r="AD19" s="96"/>
      <c r="AE19" s="96">
        <f>AE16/400*100</f>
        <v>18.5</v>
      </c>
      <c r="AF19" s="96"/>
      <c r="AG19" s="96">
        <f>AG16/400*100</f>
        <v>25</v>
      </c>
      <c r="AH19"/>
      <c r="AI19"/>
      <c r="AJ19"/>
      <c r="AK19"/>
      <c r="AL19"/>
      <c r="AM19">
        <v>68</v>
      </c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4" customHeight="1" thickBot="1">
      <c r="A20" s="175"/>
      <c r="B20" s="175"/>
      <c r="C20" s="21">
        <v>14</v>
      </c>
      <c r="D20" s="121" t="s">
        <v>72</v>
      </c>
      <c r="E20" s="22"/>
      <c r="F20" s="27"/>
      <c r="G20" s="24"/>
      <c r="H20" s="27"/>
      <c r="I20" s="24"/>
      <c r="J20" s="27"/>
      <c r="K20" s="24"/>
      <c r="L20" s="27"/>
      <c r="M20" s="28"/>
      <c r="N20" s="27"/>
      <c r="O20" s="68" t="e">
        <f t="shared" si="16"/>
        <v>#DIV/0!</v>
      </c>
      <c r="P20" s="12" t="e">
        <f t="shared" si="16"/>
        <v>#DIV/0!</v>
      </c>
      <c r="Q20" s="108">
        <f t="shared" si="13"/>
        <v>0</v>
      </c>
      <c r="R20" s="109">
        <f t="shared" si="14"/>
        <v>0</v>
      </c>
      <c r="S20" s="108">
        <f t="shared" si="17"/>
        <v>0</v>
      </c>
      <c r="T20" s="109">
        <f t="shared" si="18"/>
        <v>0</v>
      </c>
      <c r="U20"/>
      <c r="V20"/>
      <c r="W20"/>
      <c r="X20"/>
      <c r="Y20">
        <v>100</v>
      </c>
      <c r="Z20"/>
      <c r="AA20">
        <v>59</v>
      </c>
      <c r="AB20"/>
      <c r="AC20">
        <v>70</v>
      </c>
      <c r="AD20"/>
      <c r="AE20">
        <v>85</v>
      </c>
      <c r="AF20"/>
      <c r="AG20">
        <v>120</v>
      </c>
      <c r="AH20"/>
      <c r="AI20">
        <f>SUM(Y20:AG20)</f>
        <v>434</v>
      </c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4" customHeight="1" thickBot="1">
      <c r="A21" s="175"/>
      <c r="B21" s="175"/>
      <c r="C21" s="21">
        <v>15</v>
      </c>
      <c r="D21" s="121" t="s">
        <v>73</v>
      </c>
      <c r="E21" s="22"/>
      <c r="F21" s="27"/>
      <c r="G21" s="24"/>
      <c r="H21" s="27"/>
      <c r="I21" s="24"/>
      <c r="J21" s="27"/>
      <c r="K21" s="24"/>
      <c r="L21" s="27"/>
      <c r="M21" s="28"/>
      <c r="N21" s="27"/>
      <c r="O21" s="68" t="e">
        <f t="shared" si="16"/>
        <v>#DIV/0!</v>
      </c>
      <c r="P21" s="12" t="e">
        <f t="shared" si="16"/>
        <v>#DIV/0!</v>
      </c>
      <c r="Q21" s="108">
        <f t="shared" si="13"/>
        <v>0</v>
      </c>
      <c r="R21" s="109">
        <f t="shared" si="14"/>
        <v>0</v>
      </c>
      <c r="S21" s="108">
        <f t="shared" si="17"/>
        <v>0</v>
      </c>
      <c r="T21" s="109">
        <f t="shared" si="18"/>
        <v>0</v>
      </c>
      <c r="U21"/>
      <c r="V21"/>
      <c r="W21"/>
      <c r="X21"/>
      <c r="Y21"/>
      <c r="Z21"/>
      <c r="AA21"/>
      <c r="AB21"/>
      <c r="AC21">
        <f>AE16+AC16+AA16+Y16</f>
        <v>270</v>
      </c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" customHeight="1" thickBot="1">
      <c r="A22" s="175"/>
      <c r="B22" s="175"/>
      <c r="C22" s="21">
        <v>16</v>
      </c>
      <c r="D22" s="123" t="s">
        <v>74</v>
      </c>
      <c r="E22" s="22"/>
      <c r="F22" s="27"/>
      <c r="G22" s="24"/>
      <c r="H22" s="27"/>
      <c r="I22" s="24"/>
      <c r="J22" s="27"/>
      <c r="K22" s="24"/>
      <c r="L22" s="27"/>
      <c r="M22" s="28"/>
      <c r="N22" s="27"/>
      <c r="O22" s="68" t="e">
        <f t="shared" si="16"/>
        <v>#DIV/0!</v>
      </c>
      <c r="P22" s="12" t="e">
        <f t="shared" si="16"/>
        <v>#DIV/0!</v>
      </c>
      <c r="Q22" s="108">
        <f t="shared" si="13"/>
        <v>0</v>
      </c>
      <c r="R22" s="109">
        <f t="shared" si="14"/>
        <v>0</v>
      </c>
      <c r="S22" s="108">
        <f t="shared" si="17"/>
        <v>0</v>
      </c>
      <c r="T22" s="109">
        <f t="shared" si="18"/>
        <v>0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4" customHeight="1" thickBot="1">
      <c r="A23" s="175"/>
      <c r="B23" s="175" t="s">
        <v>105</v>
      </c>
      <c r="C23" s="21">
        <v>17</v>
      </c>
      <c r="D23" s="125" t="s">
        <v>109</v>
      </c>
      <c r="E23" s="22"/>
      <c r="F23" s="27"/>
      <c r="G23" s="24"/>
      <c r="H23" s="27"/>
      <c r="I23" s="24"/>
      <c r="J23" s="27"/>
      <c r="K23" s="24"/>
      <c r="L23" s="27"/>
      <c r="M23" s="28"/>
      <c r="N23" s="27"/>
      <c r="O23" s="68" t="e">
        <f t="shared" si="16"/>
        <v>#DIV/0!</v>
      </c>
      <c r="P23" s="12" t="e">
        <f t="shared" si="16"/>
        <v>#DIV/0!</v>
      </c>
      <c r="Q23" s="108">
        <f t="shared" si="13"/>
        <v>0</v>
      </c>
      <c r="R23" s="109">
        <f t="shared" si="14"/>
        <v>0</v>
      </c>
      <c r="S23" s="108">
        <f t="shared" si="17"/>
        <v>0</v>
      </c>
      <c r="T23" s="109">
        <f t="shared" si="18"/>
        <v>0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" customHeight="1" thickBot="1">
      <c r="A24" s="175"/>
      <c r="B24" s="175"/>
      <c r="C24" s="21">
        <v>18</v>
      </c>
      <c r="D24" s="126" t="s">
        <v>110</v>
      </c>
      <c r="E24" s="22"/>
      <c r="F24" s="27"/>
      <c r="G24" s="24"/>
      <c r="H24" s="27"/>
      <c r="I24" s="24"/>
      <c r="J24" s="27"/>
      <c r="K24" s="24"/>
      <c r="L24" s="27"/>
      <c r="M24" s="28"/>
      <c r="N24" s="27"/>
      <c r="O24" s="68" t="e">
        <f t="shared" si="16"/>
        <v>#DIV/0!</v>
      </c>
      <c r="P24" s="12" t="e">
        <f t="shared" si="16"/>
        <v>#DIV/0!</v>
      </c>
      <c r="Q24" s="108">
        <f t="shared" si="13"/>
        <v>0</v>
      </c>
      <c r="R24" s="109">
        <f t="shared" si="14"/>
        <v>0</v>
      </c>
      <c r="S24" s="108">
        <f t="shared" si="17"/>
        <v>0</v>
      </c>
      <c r="T24" s="109">
        <f t="shared" si="18"/>
        <v>0</v>
      </c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" customHeight="1" thickBot="1">
      <c r="A25" s="175"/>
      <c r="B25" s="175"/>
      <c r="C25" s="21">
        <v>19</v>
      </c>
      <c r="D25" s="126" t="s">
        <v>111</v>
      </c>
      <c r="E25" s="22"/>
      <c r="F25" s="27"/>
      <c r="G25" s="24"/>
      <c r="H25" s="27"/>
      <c r="I25" s="24"/>
      <c r="J25" s="27"/>
      <c r="K25" s="24"/>
      <c r="L25" s="27"/>
      <c r="M25" s="28"/>
      <c r="N25" s="27"/>
      <c r="O25" s="69" t="e">
        <f t="shared" si="16"/>
        <v>#DIV/0!</v>
      </c>
      <c r="P25" s="16" t="e">
        <f t="shared" si="16"/>
        <v>#DIV/0!</v>
      </c>
      <c r="Q25" s="108">
        <f t="shared" si="13"/>
        <v>0</v>
      </c>
      <c r="R25" s="109">
        <f t="shared" si="14"/>
        <v>0</v>
      </c>
      <c r="S25" s="108">
        <f t="shared" si="17"/>
        <v>0</v>
      </c>
      <c r="T25" s="109">
        <f t="shared" si="18"/>
        <v>0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" customHeight="1" thickBot="1">
      <c r="A26" s="175"/>
      <c r="B26" s="175"/>
      <c r="C26" s="21">
        <v>20</v>
      </c>
      <c r="D26" s="127" t="s">
        <v>112</v>
      </c>
      <c r="E26" s="22"/>
      <c r="F26" s="27"/>
      <c r="G26" s="24"/>
      <c r="H26" s="27"/>
      <c r="I26" s="24"/>
      <c r="J26" s="27"/>
      <c r="K26" s="24"/>
      <c r="L26" s="27"/>
      <c r="M26" s="28"/>
      <c r="N26" s="27"/>
      <c r="O26" s="67" t="e">
        <f>AVERAGE(E26,G26,I26,K26,M26)</f>
        <v>#DIV/0!</v>
      </c>
      <c r="P26" s="8" t="e">
        <f>AVERAGE(F26,H26,J26,L26,N26)</f>
        <v>#DIV/0!</v>
      </c>
      <c r="Q26" s="108">
        <f t="shared" si="13"/>
        <v>0</v>
      </c>
      <c r="R26" s="109">
        <f t="shared" si="14"/>
        <v>0</v>
      </c>
      <c r="S26" s="108">
        <f t="shared" si="17"/>
        <v>0</v>
      </c>
      <c r="T26" s="109">
        <f t="shared" si="18"/>
        <v>0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4" customHeight="1" thickBot="1">
      <c r="A27" s="175"/>
      <c r="B27" s="175"/>
      <c r="C27" s="21">
        <v>21</v>
      </c>
      <c r="D27" s="125" t="s">
        <v>98</v>
      </c>
      <c r="E27" s="22"/>
      <c r="F27" s="27"/>
      <c r="G27" s="24"/>
      <c r="H27" s="27"/>
      <c r="I27" s="24"/>
      <c r="J27" s="27"/>
      <c r="K27" s="24"/>
      <c r="L27" s="27"/>
      <c r="M27" s="28"/>
      <c r="N27" s="27"/>
      <c r="O27" s="68" t="e">
        <f aca="true" t="shared" si="20" ref="O27:P29">AVERAGE(E27,G27,I27,K27,M27)</f>
        <v>#DIV/0!</v>
      </c>
      <c r="P27" s="12" t="e">
        <f t="shared" si="20"/>
        <v>#DIV/0!</v>
      </c>
      <c r="Q27" s="108">
        <f t="shared" si="13"/>
        <v>0</v>
      </c>
      <c r="R27" s="109">
        <f t="shared" si="14"/>
        <v>0</v>
      </c>
      <c r="S27" s="108">
        <f t="shared" si="17"/>
        <v>0</v>
      </c>
      <c r="T27" s="109">
        <f t="shared" si="18"/>
        <v>0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4" customHeight="1" thickBot="1">
      <c r="A28" s="175"/>
      <c r="B28" s="175"/>
      <c r="C28" s="21">
        <v>22</v>
      </c>
      <c r="D28" s="126" t="s">
        <v>99</v>
      </c>
      <c r="E28" s="22"/>
      <c r="F28" s="27"/>
      <c r="G28" s="24"/>
      <c r="H28" s="27"/>
      <c r="I28" s="24"/>
      <c r="J28" s="27"/>
      <c r="K28" s="24"/>
      <c r="L28" s="27"/>
      <c r="M28" s="28"/>
      <c r="N28" s="27"/>
      <c r="O28" s="68" t="e">
        <f t="shared" si="20"/>
        <v>#DIV/0!</v>
      </c>
      <c r="P28" s="12" t="e">
        <f t="shared" si="20"/>
        <v>#DIV/0!</v>
      </c>
      <c r="Q28" s="108">
        <f t="shared" si="13"/>
        <v>0</v>
      </c>
      <c r="R28" s="109">
        <f t="shared" si="14"/>
        <v>0</v>
      </c>
      <c r="S28" s="108">
        <f t="shared" si="17"/>
        <v>0</v>
      </c>
      <c r="T28" s="109">
        <f t="shared" si="18"/>
        <v>0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" customHeight="1" thickBot="1">
      <c r="A29" s="175"/>
      <c r="B29" s="193"/>
      <c r="C29" s="21">
        <v>23</v>
      </c>
      <c r="D29" s="127" t="s">
        <v>106</v>
      </c>
      <c r="E29" s="22"/>
      <c r="F29" s="27"/>
      <c r="G29" s="24"/>
      <c r="H29" s="27"/>
      <c r="I29" s="24"/>
      <c r="J29" s="27"/>
      <c r="K29" s="24"/>
      <c r="L29" s="27"/>
      <c r="M29" s="28"/>
      <c r="N29" s="27"/>
      <c r="O29" s="68" t="e">
        <f t="shared" si="20"/>
        <v>#DIV/0!</v>
      </c>
      <c r="P29" s="12" t="e">
        <f t="shared" si="20"/>
        <v>#DIV/0!</v>
      </c>
      <c r="Q29" s="108">
        <f t="shared" si="13"/>
        <v>0</v>
      </c>
      <c r="R29" s="109">
        <f t="shared" si="14"/>
        <v>0</v>
      </c>
      <c r="S29" s="108">
        <f t="shared" si="17"/>
        <v>0</v>
      </c>
      <c r="T29" s="109">
        <f t="shared" si="18"/>
        <v>0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4" customHeight="1" thickBot="1">
      <c r="A30" s="175"/>
      <c r="B30" s="119"/>
      <c r="C30" s="17"/>
      <c r="D30" s="29" t="s">
        <v>16</v>
      </c>
      <c r="E30" s="19">
        <f aca="true" t="shared" si="21" ref="E30:T30">SUM(E16:E29)</f>
        <v>0</v>
      </c>
      <c r="F30" s="19">
        <f t="shared" si="21"/>
        <v>0</v>
      </c>
      <c r="G30" s="19">
        <f t="shared" si="21"/>
        <v>0</v>
      </c>
      <c r="H30" s="19">
        <f t="shared" si="21"/>
        <v>0</v>
      </c>
      <c r="I30" s="19">
        <f t="shared" si="21"/>
        <v>0</v>
      </c>
      <c r="J30" s="19">
        <f t="shared" si="21"/>
        <v>0</v>
      </c>
      <c r="K30" s="19">
        <f t="shared" si="21"/>
        <v>0</v>
      </c>
      <c r="L30" s="19">
        <f t="shared" si="21"/>
        <v>0</v>
      </c>
      <c r="M30" s="19">
        <f t="shared" si="21"/>
        <v>0</v>
      </c>
      <c r="N30" s="19">
        <f t="shared" si="21"/>
        <v>0</v>
      </c>
      <c r="O30" s="71" t="e">
        <f t="shared" si="21"/>
        <v>#DIV/0!</v>
      </c>
      <c r="P30" s="19" t="e">
        <f t="shared" si="21"/>
        <v>#DIV/0!</v>
      </c>
      <c r="Q30" s="110">
        <f t="shared" si="21"/>
        <v>0</v>
      </c>
      <c r="R30" s="110">
        <f t="shared" si="21"/>
        <v>0</v>
      </c>
      <c r="S30" s="110">
        <f t="shared" si="21"/>
        <v>0</v>
      </c>
      <c r="T30" s="110">
        <f t="shared" si="21"/>
        <v>0</v>
      </c>
      <c r="U30">
        <f>4*14</f>
        <v>56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5.5" customHeight="1" thickBot="1">
      <c r="A31" s="204"/>
      <c r="B31" s="34"/>
      <c r="C31" s="35"/>
      <c r="D31" s="36" t="s">
        <v>18</v>
      </c>
      <c r="E31" s="37">
        <f>E30+E15</f>
        <v>0</v>
      </c>
      <c r="F31" s="37">
        <f aca="true" t="shared" si="22" ref="F31:N31">F30+F15</f>
        <v>0</v>
      </c>
      <c r="G31" s="37">
        <f t="shared" si="22"/>
        <v>0</v>
      </c>
      <c r="H31" s="37">
        <f t="shared" si="22"/>
        <v>0</v>
      </c>
      <c r="I31" s="37">
        <f t="shared" si="22"/>
        <v>0</v>
      </c>
      <c r="J31" s="37">
        <f t="shared" si="22"/>
        <v>0</v>
      </c>
      <c r="K31" s="37">
        <f t="shared" si="22"/>
        <v>0</v>
      </c>
      <c r="L31" s="37">
        <f t="shared" si="22"/>
        <v>0</v>
      </c>
      <c r="M31" s="37">
        <f t="shared" si="22"/>
        <v>0</v>
      </c>
      <c r="N31" s="37">
        <f t="shared" si="22"/>
        <v>0</v>
      </c>
      <c r="O31" s="72">
        <f>AVERAGE(E31,G31,I31,K31,M31)</f>
        <v>0</v>
      </c>
      <c r="P31" s="38">
        <f>AVERAGE(F31,H31,J31,L31,N31)</f>
        <v>0</v>
      </c>
      <c r="Q31" s="111">
        <f>Q30+Q15</f>
        <v>0</v>
      </c>
      <c r="R31" s="111">
        <f>R30+R15</f>
        <v>0</v>
      </c>
      <c r="S31" s="111">
        <f>S30+S15</f>
        <v>0</v>
      </c>
      <c r="T31" s="111">
        <f>T30+T15</f>
        <v>0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5.5" customHeight="1" thickBot="1">
      <c r="A32" s="205"/>
      <c r="B32" s="34"/>
      <c r="C32" s="35"/>
      <c r="D32" s="36" t="s">
        <v>19</v>
      </c>
      <c r="E32" s="79">
        <f>E31*100/23</f>
        <v>0</v>
      </c>
      <c r="F32" s="79">
        <f aca="true" t="shared" si="23" ref="F32:T32">F31*100/23</f>
        <v>0</v>
      </c>
      <c r="G32" s="79">
        <f t="shared" si="23"/>
        <v>0</v>
      </c>
      <c r="H32" s="79">
        <f t="shared" si="23"/>
        <v>0</v>
      </c>
      <c r="I32" s="79">
        <f t="shared" si="23"/>
        <v>0</v>
      </c>
      <c r="J32" s="79">
        <f t="shared" si="23"/>
        <v>0</v>
      </c>
      <c r="K32" s="79">
        <f t="shared" si="23"/>
        <v>0</v>
      </c>
      <c r="L32" s="79">
        <f t="shared" si="23"/>
        <v>0</v>
      </c>
      <c r="M32" s="79">
        <f t="shared" si="23"/>
        <v>0</v>
      </c>
      <c r="N32" s="79">
        <f t="shared" si="23"/>
        <v>0</v>
      </c>
      <c r="O32" s="73">
        <f t="shared" si="23"/>
        <v>0</v>
      </c>
      <c r="P32" s="39">
        <f t="shared" si="23"/>
        <v>0</v>
      </c>
      <c r="Q32" s="112">
        <f t="shared" si="23"/>
        <v>0</v>
      </c>
      <c r="R32" s="112">
        <f t="shared" si="23"/>
        <v>0</v>
      </c>
      <c r="S32" s="112">
        <f t="shared" si="23"/>
        <v>0</v>
      </c>
      <c r="T32" s="112">
        <f t="shared" si="23"/>
        <v>0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7.75" customHeight="1" thickBot="1">
      <c r="A33" s="180" t="s">
        <v>2</v>
      </c>
      <c r="B33" s="182" t="s">
        <v>3</v>
      </c>
      <c r="C33" s="182" t="s">
        <v>4</v>
      </c>
      <c r="D33" s="187" t="s">
        <v>5</v>
      </c>
      <c r="E33" s="185" t="s">
        <v>6</v>
      </c>
      <c r="F33" s="186"/>
      <c r="G33" s="191" t="s">
        <v>7</v>
      </c>
      <c r="H33" s="192"/>
      <c r="I33" s="189" t="s">
        <v>8</v>
      </c>
      <c r="J33" s="190"/>
      <c r="K33" s="189" t="s">
        <v>9</v>
      </c>
      <c r="L33" s="190"/>
      <c r="M33" s="189" t="s">
        <v>10</v>
      </c>
      <c r="N33" s="190"/>
      <c r="O33" s="173" t="s">
        <v>11</v>
      </c>
      <c r="P33" s="173"/>
      <c r="Q33" s="173" t="s">
        <v>11</v>
      </c>
      <c r="R33" s="173"/>
      <c r="S33" s="173" t="s">
        <v>11</v>
      </c>
      <c r="T33" s="17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 customHeight="1" thickBot="1">
      <c r="A34" s="181"/>
      <c r="B34" s="183"/>
      <c r="C34" s="183"/>
      <c r="D34" s="188"/>
      <c r="E34" s="40" t="s">
        <v>12</v>
      </c>
      <c r="F34" s="41" t="s">
        <v>13</v>
      </c>
      <c r="G34" s="40" t="s">
        <v>12</v>
      </c>
      <c r="H34" s="41" t="s">
        <v>13</v>
      </c>
      <c r="I34" s="40" t="s">
        <v>12</v>
      </c>
      <c r="J34" s="41" t="s">
        <v>13</v>
      </c>
      <c r="K34" s="40" t="s">
        <v>12</v>
      </c>
      <c r="L34" s="41" t="s">
        <v>13</v>
      </c>
      <c r="M34" s="40" t="s">
        <v>12</v>
      </c>
      <c r="N34" s="41" t="s">
        <v>13</v>
      </c>
      <c r="O34" s="74" t="s">
        <v>12</v>
      </c>
      <c r="P34" s="3" t="s">
        <v>13</v>
      </c>
      <c r="Q34" s="74" t="s">
        <v>12</v>
      </c>
      <c r="R34" s="3" t="s">
        <v>13</v>
      </c>
      <c r="S34" s="74" t="s">
        <v>12</v>
      </c>
      <c r="T34" s="3" t="s">
        <v>13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9.25" customHeight="1" thickBot="1">
      <c r="A35" s="174" t="s">
        <v>20</v>
      </c>
      <c r="B35" s="174" t="s">
        <v>21</v>
      </c>
      <c r="C35" s="42">
        <v>24</v>
      </c>
      <c r="D35" s="159" t="s">
        <v>75</v>
      </c>
      <c r="E35" s="30"/>
      <c r="F35" s="146"/>
      <c r="G35" s="30"/>
      <c r="H35" s="31"/>
      <c r="I35" s="133"/>
      <c r="J35" s="146"/>
      <c r="K35" s="30"/>
      <c r="L35" s="31"/>
      <c r="M35" s="133"/>
      <c r="N35" s="31"/>
      <c r="O35" s="68" t="e">
        <f aca="true" t="shared" si="24" ref="O35:P48">AVERAGE(E35,G35,I35,K35,M35)</f>
        <v>#DIV/0!</v>
      </c>
      <c r="P35" s="12" t="e">
        <f t="shared" si="24"/>
        <v>#DIV/0!</v>
      </c>
      <c r="Q35" s="108">
        <f aca="true" t="shared" si="25" ref="Q35:Q47">SUM(E35+G35+I35+K35+M35)</f>
        <v>0</v>
      </c>
      <c r="R35" s="109">
        <f aca="true" t="shared" si="26" ref="R35:R47">SUM(F35+H35+J35+L35+N35)</f>
        <v>0</v>
      </c>
      <c r="S35" s="108">
        <f>Q35-M35</f>
        <v>0</v>
      </c>
      <c r="T35" s="109">
        <f>R35-N35</f>
        <v>0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0" customHeight="1" thickBot="1">
      <c r="A36" s="175"/>
      <c r="B36" s="175"/>
      <c r="C36" s="42">
        <v>25</v>
      </c>
      <c r="D36" s="160" t="s">
        <v>76</v>
      </c>
      <c r="E36" s="28"/>
      <c r="F36" s="147"/>
      <c r="G36" s="28"/>
      <c r="H36" s="27"/>
      <c r="I36" s="26"/>
      <c r="J36" s="147"/>
      <c r="K36" s="28"/>
      <c r="L36" s="27"/>
      <c r="M36" s="26"/>
      <c r="N36" s="27"/>
      <c r="O36" s="68" t="e">
        <f t="shared" si="24"/>
        <v>#DIV/0!</v>
      </c>
      <c r="P36" s="12" t="e">
        <f t="shared" si="24"/>
        <v>#DIV/0!</v>
      </c>
      <c r="Q36" s="108">
        <f t="shared" si="25"/>
        <v>0</v>
      </c>
      <c r="R36" s="109">
        <f t="shared" si="26"/>
        <v>0</v>
      </c>
      <c r="S36" s="108">
        <f aca="true" t="shared" si="27" ref="S36:S46">Q36-M36</f>
        <v>0</v>
      </c>
      <c r="T36" s="109">
        <f aca="true" t="shared" si="28" ref="T36:T46">R36-N36</f>
        <v>0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" customHeight="1" thickBot="1">
      <c r="A37" s="175"/>
      <c r="B37" s="175"/>
      <c r="C37" s="42">
        <v>26</v>
      </c>
      <c r="D37" s="160" t="s">
        <v>77</v>
      </c>
      <c r="E37" s="28"/>
      <c r="F37" s="147"/>
      <c r="G37" s="28"/>
      <c r="H37" s="27"/>
      <c r="I37" s="26"/>
      <c r="J37" s="147"/>
      <c r="K37" s="28"/>
      <c r="L37" s="27"/>
      <c r="M37" s="26"/>
      <c r="N37" s="27"/>
      <c r="O37" s="68" t="e">
        <f t="shared" si="24"/>
        <v>#DIV/0!</v>
      </c>
      <c r="P37" s="12" t="e">
        <f t="shared" si="24"/>
        <v>#DIV/0!</v>
      </c>
      <c r="Q37" s="108">
        <f t="shared" si="25"/>
        <v>0</v>
      </c>
      <c r="R37" s="109">
        <f t="shared" si="26"/>
        <v>0</v>
      </c>
      <c r="S37" s="108">
        <f t="shared" si="27"/>
        <v>0</v>
      </c>
      <c r="T37" s="109">
        <f t="shared" si="28"/>
        <v>0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7" customHeight="1" thickBot="1">
      <c r="A38" s="175"/>
      <c r="B38" s="175"/>
      <c r="C38" s="42">
        <v>27</v>
      </c>
      <c r="D38" s="161" t="s">
        <v>78</v>
      </c>
      <c r="E38" s="28"/>
      <c r="F38" s="147"/>
      <c r="G38" s="28"/>
      <c r="H38" s="27"/>
      <c r="I38" s="26"/>
      <c r="J38" s="147"/>
      <c r="K38" s="28"/>
      <c r="L38" s="27"/>
      <c r="M38" s="26"/>
      <c r="N38" s="27"/>
      <c r="O38" s="68" t="e">
        <f t="shared" si="24"/>
        <v>#DIV/0!</v>
      </c>
      <c r="P38" s="12" t="e">
        <f t="shared" si="24"/>
        <v>#DIV/0!</v>
      </c>
      <c r="Q38" s="108">
        <f t="shared" si="25"/>
        <v>0</v>
      </c>
      <c r="R38" s="109">
        <f t="shared" si="26"/>
        <v>0</v>
      </c>
      <c r="S38" s="108">
        <f t="shared" si="27"/>
        <v>0</v>
      </c>
      <c r="T38" s="109">
        <f t="shared" si="28"/>
        <v>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" customHeight="1" thickBot="1" thickTop="1">
      <c r="A39" s="175"/>
      <c r="B39" s="194" t="s">
        <v>22</v>
      </c>
      <c r="C39" s="42">
        <v>28</v>
      </c>
      <c r="D39" s="159" t="s">
        <v>79</v>
      </c>
      <c r="E39" s="28"/>
      <c r="F39" s="147"/>
      <c r="G39" s="28"/>
      <c r="H39" s="27"/>
      <c r="I39" s="26"/>
      <c r="J39" s="147"/>
      <c r="K39" s="28"/>
      <c r="L39" s="27"/>
      <c r="M39" s="26"/>
      <c r="N39" s="27"/>
      <c r="O39" s="68" t="e">
        <f t="shared" si="24"/>
        <v>#DIV/0!</v>
      </c>
      <c r="P39" s="12" t="e">
        <f t="shared" si="24"/>
        <v>#DIV/0!</v>
      </c>
      <c r="Q39" s="108">
        <f t="shared" si="25"/>
        <v>0</v>
      </c>
      <c r="R39" s="109">
        <f t="shared" si="26"/>
        <v>0</v>
      </c>
      <c r="S39" s="108">
        <f t="shared" si="27"/>
        <v>0</v>
      </c>
      <c r="T39" s="109">
        <f t="shared" si="28"/>
        <v>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" customHeight="1" thickBot="1">
      <c r="A40" s="175"/>
      <c r="B40" s="175"/>
      <c r="C40" s="42">
        <v>29</v>
      </c>
      <c r="D40" s="160" t="s">
        <v>80</v>
      </c>
      <c r="E40" s="28"/>
      <c r="F40" s="147"/>
      <c r="G40" s="28"/>
      <c r="H40" s="27"/>
      <c r="I40" s="26"/>
      <c r="J40" s="147"/>
      <c r="K40" s="28"/>
      <c r="L40" s="27"/>
      <c r="M40" s="26"/>
      <c r="N40" s="27"/>
      <c r="O40" s="68" t="e">
        <f t="shared" si="24"/>
        <v>#DIV/0!</v>
      </c>
      <c r="P40" s="12" t="e">
        <f t="shared" si="24"/>
        <v>#DIV/0!</v>
      </c>
      <c r="Q40" s="108">
        <f t="shared" si="25"/>
        <v>0</v>
      </c>
      <c r="R40" s="109">
        <f t="shared" si="26"/>
        <v>0</v>
      </c>
      <c r="S40" s="108">
        <f t="shared" si="27"/>
        <v>0</v>
      </c>
      <c r="T40" s="109">
        <f t="shared" si="28"/>
        <v>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" customHeight="1" thickBot="1">
      <c r="A41" s="175"/>
      <c r="B41" s="175"/>
      <c r="C41" s="42">
        <v>30</v>
      </c>
      <c r="D41" s="160" t="s">
        <v>81</v>
      </c>
      <c r="E41" s="28"/>
      <c r="F41" s="147"/>
      <c r="G41" s="28"/>
      <c r="H41" s="27"/>
      <c r="I41" s="26"/>
      <c r="J41" s="147"/>
      <c r="K41" s="28"/>
      <c r="L41" s="27"/>
      <c r="M41" s="26"/>
      <c r="N41" s="27"/>
      <c r="O41" s="68" t="e">
        <f t="shared" si="24"/>
        <v>#DIV/0!</v>
      </c>
      <c r="P41" s="12" t="e">
        <f t="shared" si="24"/>
        <v>#DIV/0!</v>
      </c>
      <c r="Q41" s="108">
        <f>SUM(E41+G41+I41+K41+M41)</f>
        <v>0</v>
      </c>
      <c r="R41" s="109">
        <f t="shared" si="26"/>
        <v>0</v>
      </c>
      <c r="S41" s="108">
        <f t="shared" si="27"/>
        <v>0</v>
      </c>
      <c r="T41" s="109">
        <f t="shared" si="28"/>
        <v>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" customHeight="1" thickBot="1">
      <c r="A42" s="175"/>
      <c r="B42" s="175"/>
      <c r="C42" s="42">
        <v>31</v>
      </c>
      <c r="D42" s="160" t="s">
        <v>82</v>
      </c>
      <c r="E42" s="28"/>
      <c r="F42" s="147"/>
      <c r="G42" s="28"/>
      <c r="H42" s="27"/>
      <c r="I42" s="26"/>
      <c r="J42" s="147"/>
      <c r="K42" s="28"/>
      <c r="L42" s="27"/>
      <c r="M42" s="26"/>
      <c r="N42" s="27"/>
      <c r="O42" s="68" t="e">
        <f t="shared" si="24"/>
        <v>#DIV/0!</v>
      </c>
      <c r="P42" s="12" t="e">
        <f t="shared" si="24"/>
        <v>#DIV/0!</v>
      </c>
      <c r="Q42" s="108">
        <f t="shared" si="25"/>
        <v>0</v>
      </c>
      <c r="R42" s="109">
        <f t="shared" si="26"/>
        <v>0</v>
      </c>
      <c r="S42" s="108">
        <f t="shared" si="27"/>
        <v>0</v>
      </c>
      <c r="T42" s="109">
        <f t="shared" si="28"/>
        <v>0</v>
      </c>
      <c r="U42" s="116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 customHeight="1" thickBot="1">
      <c r="A43" s="175"/>
      <c r="B43" s="175"/>
      <c r="C43" s="42">
        <v>32</v>
      </c>
      <c r="D43" s="162" t="s">
        <v>113</v>
      </c>
      <c r="E43" s="28"/>
      <c r="F43" s="147"/>
      <c r="G43" s="28"/>
      <c r="H43" s="27"/>
      <c r="I43" s="26"/>
      <c r="J43" s="147"/>
      <c r="K43" s="28"/>
      <c r="L43" s="27"/>
      <c r="M43" s="26"/>
      <c r="N43" s="27"/>
      <c r="O43" s="68" t="e">
        <f t="shared" si="24"/>
        <v>#DIV/0!</v>
      </c>
      <c r="P43" s="12" t="e">
        <f t="shared" si="24"/>
        <v>#DIV/0!</v>
      </c>
      <c r="Q43" s="108">
        <f t="shared" si="25"/>
        <v>0</v>
      </c>
      <c r="R43" s="109">
        <f t="shared" si="26"/>
        <v>0</v>
      </c>
      <c r="S43" s="108">
        <f t="shared" si="27"/>
        <v>0</v>
      </c>
      <c r="T43" s="109">
        <f t="shared" si="28"/>
        <v>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" customHeight="1" thickBot="1">
      <c r="A44" s="175"/>
      <c r="B44" s="175"/>
      <c r="C44" s="42">
        <v>33</v>
      </c>
      <c r="D44" s="160" t="s">
        <v>83</v>
      </c>
      <c r="E44" s="28"/>
      <c r="F44" s="147"/>
      <c r="G44" s="28"/>
      <c r="H44" s="27"/>
      <c r="I44" s="26"/>
      <c r="J44" s="147"/>
      <c r="K44" s="28"/>
      <c r="L44" s="27"/>
      <c r="M44" s="26"/>
      <c r="N44" s="27"/>
      <c r="O44" s="68" t="e">
        <f t="shared" si="24"/>
        <v>#DIV/0!</v>
      </c>
      <c r="P44" s="12" t="e">
        <f t="shared" si="24"/>
        <v>#DIV/0!</v>
      </c>
      <c r="Q44" s="108">
        <f t="shared" si="25"/>
        <v>0</v>
      </c>
      <c r="R44" s="109">
        <f t="shared" si="26"/>
        <v>0</v>
      </c>
      <c r="S44" s="108">
        <f t="shared" si="27"/>
        <v>0</v>
      </c>
      <c r="T44" s="109">
        <f t="shared" si="28"/>
        <v>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" customHeight="1" thickBot="1">
      <c r="A45" s="175"/>
      <c r="B45" s="175"/>
      <c r="C45" s="42">
        <v>34</v>
      </c>
      <c r="D45" s="160" t="s">
        <v>84</v>
      </c>
      <c r="E45" s="28"/>
      <c r="F45" s="147"/>
      <c r="G45" s="28"/>
      <c r="H45" s="27"/>
      <c r="I45" s="26"/>
      <c r="J45" s="147"/>
      <c r="K45" s="28"/>
      <c r="L45" s="27"/>
      <c r="M45" s="26"/>
      <c r="N45" s="27"/>
      <c r="O45" s="68" t="e">
        <f t="shared" si="24"/>
        <v>#DIV/0!</v>
      </c>
      <c r="P45" s="12" t="e">
        <f t="shared" si="24"/>
        <v>#DIV/0!</v>
      </c>
      <c r="Q45" s="108">
        <f t="shared" si="25"/>
        <v>0</v>
      </c>
      <c r="R45" s="109">
        <f t="shared" si="26"/>
        <v>0</v>
      </c>
      <c r="S45" s="108">
        <f t="shared" si="27"/>
        <v>0</v>
      </c>
      <c r="T45" s="109">
        <f t="shared" si="28"/>
        <v>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 customHeight="1" thickBot="1">
      <c r="A46" s="175"/>
      <c r="B46" s="175"/>
      <c r="C46" s="42">
        <v>35</v>
      </c>
      <c r="D46" s="161" t="s">
        <v>85</v>
      </c>
      <c r="E46" s="28"/>
      <c r="F46" s="147"/>
      <c r="G46" s="28"/>
      <c r="H46" s="27"/>
      <c r="I46" s="26"/>
      <c r="J46" s="147"/>
      <c r="K46" s="28"/>
      <c r="L46" s="27"/>
      <c r="M46" s="26"/>
      <c r="N46" s="27"/>
      <c r="O46" s="68" t="e">
        <f t="shared" si="24"/>
        <v>#DIV/0!</v>
      </c>
      <c r="P46" s="12" t="e">
        <f t="shared" si="24"/>
        <v>#DIV/0!</v>
      </c>
      <c r="Q46" s="108">
        <f t="shared" si="25"/>
        <v>0</v>
      </c>
      <c r="R46" s="109">
        <f t="shared" si="26"/>
        <v>0</v>
      </c>
      <c r="S46" s="108">
        <f t="shared" si="27"/>
        <v>0</v>
      </c>
      <c r="T46" s="109">
        <f t="shared" si="28"/>
        <v>0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1" customHeight="1" thickBot="1">
      <c r="A47" s="175"/>
      <c r="B47" s="175"/>
      <c r="C47" s="42">
        <v>36</v>
      </c>
      <c r="D47" s="43" t="s">
        <v>23</v>
      </c>
      <c r="E47" s="32"/>
      <c r="F47" s="148"/>
      <c r="G47" s="32"/>
      <c r="H47" s="33"/>
      <c r="I47" s="163"/>
      <c r="J47" s="148"/>
      <c r="K47" s="32"/>
      <c r="L47" s="33"/>
      <c r="M47" s="163"/>
      <c r="N47" s="33"/>
      <c r="O47" s="68" t="e">
        <f t="shared" si="24"/>
        <v>#DIV/0!</v>
      </c>
      <c r="P47" s="12" t="e">
        <f t="shared" si="24"/>
        <v>#DIV/0!</v>
      </c>
      <c r="Q47" s="108">
        <f t="shared" si="25"/>
        <v>0</v>
      </c>
      <c r="R47" s="109">
        <f t="shared" si="26"/>
        <v>0</v>
      </c>
      <c r="S47" s="108">
        <f>Q47-M47</f>
        <v>0</v>
      </c>
      <c r="T47" s="109">
        <f>R47-N47</f>
        <v>0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 customHeight="1" thickBot="1">
      <c r="A48" s="193"/>
      <c r="B48" s="34"/>
      <c r="C48" s="35"/>
      <c r="D48" s="36" t="s">
        <v>24</v>
      </c>
      <c r="E48" s="44">
        <f>SUM(E35:E47)</f>
        <v>0</v>
      </c>
      <c r="F48" s="44">
        <f aca="true" t="shared" si="29" ref="F48:N48">SUM(F35:F47)</f>
        <v>0</v>
      </c>
      <c r="G48" s="44">
        <f t="shared" si="29"/>
        <v>0</v>
      </c>
      <c r="H48" s="44">
        <f t="shared" si="29"/>
        <v>0</v>
      </c>
      <c r="I48" s="44">
        <f t="shared" si="29"/>
        <v>0</v>
      </c>
      <c r="J48" s="44">
        <f t="shared" si="29"/>
        <v>0</v>
      </c>
      <c r="K48" s="44">
        <f t="shared" si="29"/>
        <v>0</v>
      </c>
      <c r="L48" s="44">
        <f t="shared" si="29"/>
        <v>0</v>
      </c>
      <c r="M48" s="44">
        <f t="shared" si="29"/>
        <v>0</v>
      </c>
      <c r="N48" s="44">
        <f t="shared" si="29"/>
        <v>0</v>
      </c>
      <c r="O48" s="72">
        <f>AVERAGE(E48,G48,I48,K48,M48)</f>
        <v>0</v>
      </c>
      <c r="P48" s="45">
        <f t="shared" si="24"/>
        <v>0</v>
      </c>
      <c r="Q48" s="113">
        <f>SUM(Q35:Q47)</f>
        <v>0</v>
      </c>
      <c r="R48" s="113">
        <f>SUM(R35:R47)</f>
        <v>0</v>
      </c>
      <c r="S48" s="113">
        <f>SUM(S35:S47)</f>
        <v>0</v>
      </c>
      <c r="T48" s="113">
        <f>SUM(T35:T47)</f>
        <v>0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8.75" customHeight="1" thickBot="1">
      <c r="A49" s="65"/>
      <c r="B49" s="34"/>
      <c r="C49" s="35"/>
      <c r="D49" s="36" t="s">
        <v>19</v>
      </c>
      <c r="E49" s="37">
        <f>E48*100/13</f>
        <v>0</v>
      </c>
      <c r="F49" s="37">
        <f aca="true" t="shared" si="30" ref="F49:N49">F48*100/13</f>
        <v>0</v>
      </c>
      <c r="G49" s="37">
        <f t="shared" si="30"/>
        <v>0</v>
      </c>
      <c r="H49" s="37">
        <f t="shared" si="30"/>
        <v>0</v>
      </c>
      <c r="I49" s="37">
        <f t="shared" si="30"/>
        <v>0</v>
      </c>
      <c r="J49" s="37">
        <f t="shared" si="30"/>
        <v>0</v>
      </c>
      <c r="K49" s="37">
        <f t="shared" si="30"/>
        <v>0</v>
      </c>
      <c r="L49" s="37">
        <f t="shared" si="30"/>
        <v>0</v>
      </c>
      <c r="M49" s="37">
        <f t="shared" si="30"/>
        <v>0</v>
      </c>
      <c r="N49" s="37">
        <f t="shared" si="30"/>
        <v>0</v>
      </c>
      <c r="O49" s="75">
        <f>O48/13*100</f>
        <v>0</v>
      </c>
      <c r="P49" s="46">
        <f>P48/13*100</f>
        <v>0</v>
      </c>
      <c r="Q49" s="114">
        <f>Q48/65*100</f>
        <v>0</v>
      </c>
      <c r="R49" s="114">
        <f>R48/65*100</f>
        <v>0</v>
      </c>
      <c r="S49" s="114">
        <f>S48/52*100</f>
        <v>0</v>
      </c>
      <c r="T49" s="114">
        <f>T48/52*100</f>
        <v>0</v>
      </c>
      <c r="U49">
        <f>13*4</f>
        <v>52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0" ht="25.5" customHeight="1" thickBot="1">
      <c r="A50" s="195" t="s">
        <v>2</v>
      </c>
      <c r="B50" s="195" t="s">
        <v>25</v>
      </c>
      <c r="C50" s="196" t="s">
        <v>4</v>
      </c>
      <c r="D50" s="196" t="s">
        <v>5</v>
      </c>
      <c r="E50" s="185" t="s">
        <v>6</v>
      </c>
      <c r="F50" s="186"/>
      <c r="G50" s="191" t="s">
        <v>7</v>
      </c>
      <c r="H50" s="192"/>
      <c r="I50" s="189" t="s">
        <v>8</v>
      </c>
      <c r="J50" s="190"/>
      <c r="K50" s="189" t="s">
        <v>9</v>
      </c>
      <c r="L50" s="190"/>
      <c r="M50" s="189" t="s">
        <v>10</v>
      </c>
      <c r="N50" s="190"/>
      <c r="O50" s="173" t="s">
        <v>11</v>
      </c>
      <c r="P50" s="173"/>
      <c r="Q50" s="173" t="s">
        <v>11</v>
      </c>
      <c r="R50" s="173"/>
      <c r="S50" s="173" t="s">
        <v>11</v>
      </c>
      <c r="T50" s="173"/>
    </row>
    <row r="51" spans="1:20" ht="21" customHeight="1" thickBot="1">
      <c r="A51" s="195"/>
      <c r="B51" s="195"/>
      <c r="C51" s="196"/>
      <c r="D51" s="196"/>
      <c r="E51" s="40" t="s">
        <v>12</v>
      </c>
      <c r="F51" s="41" t="s">
        <v>13</v>
      </c>
      <c r="G51" s="40" t="s">
        <v>12</v>
      </c>
      <c r="H51" s="41" t="s">
        <v>13</v>
      </c>
      <c r="I51" s="40" t="s">
        <v>12</v>
      </c>
      <c r="J51" s="41" t="s">
        <v>13</v>
      </c>
      <c r="K51" s="40" t="s">
        <v>12</v>
      </c>
      <c r="L51" s="41" t="s">
        <v>13</v>
      </c>
      <c r="M51" s="40" t="s">
        <v>12</v>
      </c>
      <c r="N51" s="41" t="s">
        <v>13</v>
      </c>
      <c r="O51" s="74" t="s">
        <v>12</v>
      </c>
      <c r="P51" s="3" t="s">
        <v>13</v>
      </c>
      <c r="Q51" s="74" t="s">
        <v>12</v>
      </c>
      <c r="R51" s="3" t="s">
        <v>13</v>
      </c>
      <c r="S51" s="74" t="s">
        <v>12</v>
      </c>
      <c r="T51" s="3" t="s">
        <v>13</v>
      </c>
    </row>
    <row r="52" spans="1:20" ht="22.5" customHeight="1" thickBot="1">
      <c r="A52" s="174" t="s">
        <v>26</v>
      </c>
      <c r="B52" s="197" t="s">
        <v>27</v>
      </c>
      <c r="C52" s="42">
        <v>37</v>
      </c>
      <c r="D52" s="128" t="s">
        <v>86</v>
      </c>
      <c r="E52" s="30"/>
      <c r="F52" s="31"/>
      <c r="G52" s="30"/>
      <c r="H52" s="31"/>
      <c r="I52" s="30"/>
      <c r="J52" s="31"/>
      <c r="K52" s="30"/>
      <c r="L52" s="31"/>
      <c r="M52" s="30"/>
      <c r="N52" s="31"/>
      <c r="O52" s="68" t="e">
        <f aca="true" t="shared" si="31" ref="O52:P61">AVERAGE(E52,G52,I52,K52,M52)</f>
        <v>#DIV/0!</v>
      </c>
      <c r="P52" s="11" t="e">
        <f t="shared" si="31"/>
        <v>#DIV/0!</v>
      </c>
      <c r="Q52" s="108">
        <f aca="true" t="shared" si="32" ref="Q52:Q59">SUM(E52+G52+I52+K52+M52)</f>
        <v>0</v>
      </c>
      <c r="R52" s="109">
        <f aca="true" t="shared" si="33" ref="R52:R59">SUM(F52+H52+J52+L52+N52)</f>
        <v>0</v>
      </c>
      <c r="S52" s="108">
        <f aca="true" t="shared" si="34" ref="S52:S61">Q52-M52</f>
        <v>0</v>
      </c>
      <c r="T52" s="109">
        <f aca="true" t="shared" si="35" ref="T52:T61">R52-N52</f>
        <v>0</v>
      </c>
    </row>
    <row r="53" spans="1:20" ht="22.5" customHeight="1" thickBot="1">
      <c r="A53" s="175"/>
      <c r="B53" s="198"/>
      <c r="C53" s="42">
        <v>38</v>
      </c>
      <c r="D53" s="121" t="s">
        <v>87</v>
      </c>
      <c r="E53" s="30"/>
      <c r="F53" s="27"/>
      <c r="G53" s="30"/>
      <c r="H53" s="27"/>
      <c r="I53" s="30"/>
      <c r="J53" s="27"/>
      <c r="K53" s="30"/>
      <c r="L53" s="27"/>
      <c r="M53" s="28"/>
      <c r="N53" s="27"/>
      <c r="O53" s="68" t="e">
        <f t="shared" si="31"/>
        <v>#DIV/0!</v>
      </c>
      <c r="P53" s="11" t="e">
        <f t="shared" si="31"/>
        <v>#DIV/0!</v>
      </c>
      <c r="Q53" s="108">
        <f t="shared" si="32"/>
        <v>0</v>
      </c>
      <c r="R53" s="109">
        <f t="shared" si="33"/>
        <v>0</v>
      </c>
      <c r="S53" s="108">
        <f t="shared" si="34"/>
        <v>0</v>
      </c>
      <c r="T53" s="109">
        <f t="shared" si="35"/>
        <v>0</v>
      </c>
    </row>
    <row r="54" spans="1:20" ht="22.5" customHeight="1" thickBot="1">
      <c r="A54" s="175"/>
      <c r="B54" s="198"/>
      <c r="C54" s="42">
        <v>39</v>
      </c>
      <c r="D54" s="121" t="s">
        <v>88</v>
      </c>
      <c r="E54" s="30"/>
      <c r="F54" s="27"/>
      <c r="G54" s="30"/>
      <c r="H54" s="27"/>
      <c r="I54" s="30"/>
      <c r="J54" s="27"/>
      <c r="K54" s="30"/>
      <c r="L54" s="27"/>
      <c r="M54" s="28"/>
      <c r="N54" s="27"/>
      <c r="O54" s="68" t="e">
        <f t="shared" si="31"/>
        <v>#DIV/0!</v>
      </c>
      <c r="P54" s="11" t="e">
        <f t="shared" si="31"/>
        <v>#DIV/0!</v>
      </c>
      <c r="Q54" s="108">
        <f t="shared" si="32"/>
        <v>0</v>
      </c>
      <c r="R54" s="109">
        <f t="shared" si="33"/>
        <v>0</v>
      </c>
      <c r="S54" s="108">
        <f t="shared" si="34"/>
        <v>0</v>
      </c>
      <c r="T54" s="109">
        <f t="shared" si="35"/>
        <v>0</v>
      </c>
    </row>
    <row r="55" spans="1:20" ht="22.5" customHeight="1" thickBot="1">
      <c r="A55" s="175"/>
      <c r="B55" s="198"/>
      <c r="C55" s="42">
        <v>40</v>
      </c>
      <c r="D55" s="121" t="s">
        <v>89</v>
      </c>
      <c r="E55" s="30"/>
      <c r="F55" s="27"/>
      <c r="G55" s="30"/>
      <c r="H55" s="27"/>
      <c r="I55" s="30"/>
      <c r="J55" s="27"/>
      <c r="K55" s="30"/>
      <c r="L55" s="27"/>
      <c r="M55" s="28"/>
      <c r="N55" s="27"/>
      <c r="O55" s="68" t="e">
        <f t="shared" si="31"/>
        <v>#DIV/0!</v>
      </c>
      <c r="P55" s="11" t="e">
        <f t="shared" si="31"/>
        <v>#DIV/0!</v>
      </c>
      <c r="Q55" s="108">
        <f t="shared" si="32"/>
        <v>0</v>
      </c>
      <c r="R55" s="109">
        <f t="shared" si="33"/>
        <v>0</v>
      </c>
      <c r="S55" s="108">
        <f t="shared" si="34"/>
        <v>0</v>
      </c>
      <c r="T55" s="109">
        <f t="shared" si="35"/>
        <v>0</v>
      </c>
    </row>
    <row r="56" spans="1:20" ht="22.5" customHeight="1" thickBot="1">
      <c r="A56" s="175"/>
      <c r="B56" s="198"/>
      <c r="C56" s="42">
        <v>41</v>
      </c>
      <c r="D56" s="121" t="s">
        <v>90</v>
      </c>
      <c r="E56" s="30"/>
      <c r="F56" s="27"/>
      <c r="G56" s="30"/>
      <c r="H56" s="27"/>
      <c r="I56" s="30"/>
      <c r="J56" s="27"/>
      <c r="K56" s="30"/>
      <c r="L56" s="27"/>
      <c r="M56" s="28"/>
      <c r="N56" s="27"/>
      <c r="O56" s="68" t="e">
        <f t="shared" si="31"/>
        <v>#DIV/0!</v>
      </c>
      <c r="P56" s="11" t="e">
        <f t="shared" si="31"/>
        <v>#DIV/0!</v>
      </c>
      <c r="Q56" s="108">
        <f t="shared" si="32"/>
        <v>0</v>
      </c>
      <c r="R56" s="109">
        <f t="shared" si="33"/>
        <v>0</v>
      </c>
      <c r="S56" s="108">
        <f t="shared" si="34"/>
        <v>0</v>
      </c>
      <c r="T56" s="109">
        <f t="shared" si="35"/>
        <v>0</v>
      </c>
    </row>
    <row r="57" spans="1:20" ht="22.5" customHeight="1" thickBot="1">
      <c r="A57" s="175"/>
      <c r="B57" s="198"/>
      <c r="C57" s="42">
        <v>42</v>
      </c>
      <c r="D57" s="121" t="s">
        <v>91</v>
      </c>
      <c r="E57" s="30"/>
      <c r="F57" s="27"/>
      <c r="G57" s="30"/>
      <c r="H57" s="27"/>
      <c r="I57" s="30"/>
      <c r="J57" s="27"/>
      <c r="K57" s="30"/>
      <c r="L57" s="27"/>
      <c r="M57" s="28"/>
      <c r="N57" s="27"/>
      <c r="O57" s="68" t="e">
        <f t="shared" si="31"/>
        <v>#DIV/0!</v>
      </c>
      <c r="P57" s="11" t="e">
        <f t="shared" si="31"/>
        <v>#DIV/0!</v>
      </c>
      <c r="Q57" s="108">
        <f t="shared" si="32"/>
        <v>0</v>
      </c>
      <c r="R57" s="109">
        <f t="shared" si="33"/>
        <v>0</v>
      </c>
      <c r="S57" s="108">
        <f t="shared" si="34"/>
        <v>0</v>
      </c>
      <c r="T57" s="109">
        <f t="shared" si="35"/>
        <v>0</v>
      </c>
    </row>
    <row r="58" spans="1:20" ht="22.5" customHeight="1" thickBot="1">
      <c r="A58" s="175"/>
      <c r="B58" s="198"/>
      <c r="C58" s="42">
        <v>43</v>
      </c>
      <c r="D58" s="121" t="s">
        <v>92</v>
      </c>
      <c r="E58" s="30"/>
      <c r="F58" s="27"/>
      <c r="G58" s="30"/>
      <c r="H58" s="27"/>
      <c r="I58" s="30"/>
      <c r="J58" s="27"/>
      <c r="K58" s="30"/>
      <c r="L58" s="27"/>
      <c r="M58" s="28"/>
      <c r="N58" s="27"/>
      <c r="O58" s="68" t="e">
        <f t="shared" si="31"/>
        <v>#DIV/0!</v>
      </c>
      <c r="P58" s="11" t="e">
        <f t="shared" si="31"/>
        <v>#DIV/0!</v>
      </c>
      <c r="Q58" s="108">
        <f t="shared" si="32"/>
        <v>0</v>
      </c>
      <c r="R58" s="109">
        <f t="shared" si="33"/>
        <v>0</v>
      </c>
      <c r="S58" s="108">
        <f t="shared" si="34"/>
        <v>0</v>
      </c>
      <c r="T58" s="109">
        <f t="shared" si="35"/>
        <v>0</v>
      </c>
    </row>
    <row r="59" spans="1:20" ht="22.5" customHeight="1" thickBot="1">
      <c r="A59" s="175"/>
      <c r="B59" s="198"/>
      <c r="C59" s="42">
        <v>44</v>
      </c>
      <c r="D59" s="121" t="s">
        <v>93</v>
      </c>
      <c r="E59" s="30"/>
      <c r="F59" s="27"/>
      <c r="G59" s="30"/>
      <c r="H59" s="27"/>
      <c r="I59" s="30"/>
      <c r="J59" s="27"/>
      <c r="K59" s="30"/>
      <c r="L59" s="27"/>
      <c r="M59" s="28"/>
      <c r="N59" s="27"/>
      <c r="O59" s="68" t="e">
        <f t="shared" si="31"/>
        <v>#DIV/0!</v>
      </c>
      <c r="P59" s="11" t="e">
        <f t="shared" si="31"/>
        <v>#DIV/0!</v>
      </c>
      <c r="Q59" s="108">
        <f t="shared" si="32"/>
        <v>0</v>
      </c>
      <c r="R59" s="109">
        <f t="shared" si="33"/>
        <v>0</v>
      </c>
      <c r="S59" s="108">
        <f t="shared" si="34"/>
        <v>0</v>
      </c>
      <c r="T59" s="109">
        <f t="shared" si="35"/>
        <v>0</v>
      </c>
    </row>
    <row r="60" spans="1:20" ht="30.75" customHeight="1" thickBot="1">
      <c r="A60" s="175"/>
      <c r="B60" s="198"/>
      <c r="C60" s="42">
        <v>45</v>
      </c>
      <c r="D60" s="123" t="s">
        <v>95</v>
      </c>
      <c r="E60" s="30"/>
      <c r="F60" s="27"/>
      <c r="G60" s="93"/>
      <c r="H60" s="170"/>
      <c r="I60" s="30"/>
      <c r="J60" s="27"/>
      <c r="K60" s="30"/>
      <c r="L60" s="27"/>
      <c r="M60" s="171"/>
      <c r="N60" s="170"/>
      <c r="O60" s="68" t="e">
        <f t="shared" si="31"/>
        <v>#DIV/0!</v>
      </c>
      <c r="P60" s="11" t="e">
        <f t="shared" si="31"/>
        <v>#DIV/0!</v>
      </c>
      <c r="Q60" s="108">
        <f>SUM(E60+G60+I60+K60+M60)</f>
        <v>0</v>
      </c>
      <c r="R60" s="109">
        <f>SUM(F60+H60+J60+L60+N60)</f>
        <v>0</v>
      </c>
      <c r="S60" s="108">
        <f t="shared" si="34"/>
        <v>0</v>
      </c>
      <c r="T60" s="109">
        <f t="shared" si="35"/>
        <v>0</v>
      </c>
    </row>
    <row r="61" spans="1:20" ht="22.5" customHeight="1" thickBot="1">
      <c r="A61" s="175"/>
      <c r="B61" s="199"/>
      <c r="C61" s="42">
        <v>46</v>
      </c>
      <c r="D61" s="121" t="s">
        <v>94</v>
      </c>
      <c r="E61" s="30"/>
      <c r="F61" s="33"/>
      <c r="G61" s="30"/>
      <c r="H61" s="33"/>
      <c r="I61" s="30"/>
      <c r="J61" s="33"/>
      <c r="K61" s="30"/>
      <c r="L61" s="33"/>
      <c r="M61" s="32"/>
      <c r="N61" s="33"/>
      <c r="O61" s="68" t="e">
        <f t="shared" si="31"/>
        <v>#DIV/0!</v>
      </c>
      <c r="P61" s="11" t="e">
        <f t="shared" si="31"/>
        <v>#DIV/0!</v>
      </c>
      <c r="Q61" s="108">
        <f>SUM(E61+G61+I61+K61+M61)</f>
        <v>0</v>
      </c>
      <c r="R61" s="109">
        <f>SUM(F61+H61+J61+L61+N61)</f>
        <v>0</v>
      </c>
      <c r="S61" s="108">
        <f t="shared" si="34"/>
        <v>0</v>
      </c>
      <c r="T61" s="109">
        <f t="shared" si="35"/>
        <v>0</v>
      </c>
    </row>
    <row r="62" spans="1:20" ht="22.5" customHeight="1" thickBot="1">
      <c r="A62" s="175"/>
      <c r="B62" s="34"/>
      <c r="C62" s="35"/>
      <c r="D62" s="36" t="s">
        <v>28</v>
      </c>
      <c r="E62" s="44">
        <f>SUM(E52:E61)</f>
        <v>0</v>
      </c>
      <c r="F62" s="44">
        <f aca="true" t="shared" si="36" ref="F62:T62">SUM(F52:F61)</f>
        <v>0</v>
      </c>
      <c r="G62" s="44">
        <f t="shared" si="36"/>
        <v>0</v>
      </c>
      <c r="H62" s="44">
        <f t="shared" si="36"/>
        <v>0</v>
      </c>
      <c r="I62" s="44">
        <f t="shared" si="36"/>
        <v>0</v>
      </c>
      <c r="J62" s="44">
        <f t="shared" si="36"/>
        <v>0</v>
      </c>
      <c r="K62" s="44">
        <f t="shared" si="36"/>
        <v>0</v>
      </c>
      <c r="L62" s="44">
        <f t="shared" si="36"/>
        <v>0</v>
      </c>
      <c r="M62" s="44">
        <f t="shared" si="36"/>
        <v>0</v>
      </c>
      <c r="N62" s="44">
        <f t="shared" si="36"/>
        <v>0</v>
      </c>
      <c r="O62" s="72" t="e">
        <f t="shared" si="36"/>
        <v>#DIV/0!</v>
      </c>
      <c r="P62" s="45" t="e">
        <f t="shared" si="36"/>
        <v>#DIV/0!</v>
      </c>
      <c r="Q62" s="113">
        <f t="shared" si="36"/>
        <v>0</v>
      </c>
      <c r="R62" s="113">
        <f t="shared" si="36"/>
        <v>0</v>
      </c>
      <c r="S62" s="113">
        <f t="shared" si="36"/>
        <v>0</v>
      </c>
      <c r="T62" s="113">
        <f t="shared" si="36"/>
        <v>0</v>
      </c>
    </row>
    <row r="63" spans="1:20" ht="22.5" customHeight="1" thickBot="1">
      <c r="A63" s="193"/>
      <c r="B63" s="34"/>
      <c r="C63" s="35"/>
      <c r="D63" s="36" t="s">
        <v>19</v>
      </c>
      <c r="E63" s="37">
        <f>E62*100/10</f>
        <v>0</v>
      </c>
      <c r="F63" s="37">
        <f aca="true" t="shared" si="37" ref="F63:P63">F62*100/10</f>
        <v>0</v>
      </c>
      <c r="G63" s="37">
        <f>G62*100/9</f>
        <v>0</v>
      </c>
      <c r="H63" s="37">
        <f>H62*100/9</f>
        <v>0</v>
      </c>
      <c r="I63" s="37">
        <f t="shared" si="37"/>
        <v>0</v>
      </c>
      <c r="J63" s="37">
        <f t="shared" si="37"/>
        <v>0</v>
      </c>
      <c r="K63" s="37">
        <f t="shared" si="37"/>
        <v>0</v>
      </c>
      <c r="L63" s="37">
        <f t="shared" si="37"/>
        <v>0</v>
      </c>
      <c r="M63" s="37">
        <f>M62*100/9</f>
        <v>0</v>
      </c>
      <c r="N63" s="37">
        <f>N62*100/9</f>
        <v>0</v>
      </c>
      <c r="O63" s="73" t="e">
        <f t="shared" si="37"/>
        <v>#DIV/0!</v>
      </c>
      <c r="P63" s="39" t="e">
        <f t="shared" si="37"/>
        <v>#DIV/0!</v>
      </c>
      <c r="Q63" s="114">
        <f>Q62/50*100</f>
        <v>0</v>
      </c>
      <c r="R63" s="114">
        <f>R62/50*100</f>
        <v>0</v>
      </c>
      <c r="S63" s="114">
        <f>S62/40*100</f>
        <v>0</v>
      </c>
      <c r="T63" s="114">
        <f>T62/40*100</f>
        <v>0</v>
      </c>
    </row>
    <row r="64" spans="1:256" ht="30" customHeight="1" thickBot="1">
      <c r="A64" s="180" t="s">
        <v>2</v>
      </c>
      <c r="B64" s="182" t="s">
        <v>3</v>
      </c>
      <c r="C64" s="182" t="s">
        <v>4</v>
      </c>
      <c r="D64" s="187" t="s">
        <v>5</v>
      </c>
      <c r="E64" s="185" t="s">
        <v>6</v>
      </c>
      <c r="F64" s="186"/>
      <c r="G64" s="191" t="s">
        <v>7</v>
      </c>
      <c r="H64" s="192"/>
      <c r="I64" s="189" t="s">
        <v>8</v>
      </c>
      <c r="J64" s="190"/>
      <c r="K64" s="189" t="s">
        <v>9</v>
      </c>
      <c r="L64" s="190"/>
      <c r="M64" s="189" t="s">
        <v>10</v>
      </c>
      <c r="N64" s="190"/>
      <c r="O64" s="173" t="s">
        <v>11</v>
      </c>
      <c r="P64" s="173"/>
      <c r="Q64" s="173" t="s">
        <v>11</v>
      </c>
      <c r="R64" s="173"/>
      <c r="S64" s="173" t="s">
        <v>11</v>
      </c>
      <c r="T64" s="173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.75" customHeight="1" thickBot="1">
      <c r="A65" s="181"/>
      <c r="B65" s="183"/>
      <c r="C65" s="183"/>
      <c r="D65" s="188"/>
      <c r="E65" s="40" t="s">
        <v>12</v>
      </c>
      <c r="F65" s="41" t="s">
        <v>13</v>
      </c>
      <c r="G65" s="40" t="s">
        <v>12</v>
      </c>
      <c r="H65" s="41" t="s">
        <v>13</v>
      </c>
      <c r="I65" s="40" t="s">
        <v>12</v>
      </c>
      <c r="J65" s="41" t="s">
        <v>13</v>
      </c>
      <c r="K65" s="40" t="s">
        <v>12</v>
      </c>
      <c r="L65" s="41" t="s">
        <v>13</v>
      </c>
      <c r="M65" s="40" t="s">
        <v>12</v>
      </c>
      <c r="N65" s="41" t="s">
        <v>13</v>
      </c>
      <c r="O65" s="151" t="s">
        <v>12</v>
      </c>
      <c r="P65" s="152" t="s">
        <v>13</v>
      </c>
      <c r="Q65" s="74" t="s">
        <v>12</v>
      </c>
      <c r="R65" s="3" t="s">
        <v>13</v>
      </c>
      <c r="S65" s="74" t="s">
        <v>12</v>
      </c>
      <c r="T65" s="3" t="s">
        <v>13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0" ht="22.5" customHeight="1" thickBot="1">
      <c r="A66" s="200" t="s">
        <v>29</v>
      </c>
      <c r="B66" s="201" t="s">
        <v>30</v>
      </c>
      <c r="C66" s="42">
        <v>47</v>
      </c>
      <c r="D66" s="138" t="s">
        <v>96</v>
      </c>
      <c r="E66" s="30"/>
      <c r="F66" s="142"/>
      <c r="G66" s="142"/>
      <c r="H66" s="142"/>
      <c r="I66" s="142"/>
      <c r="J66" s="142"/>
      <c r="K66" s="142"/>
      <c r="L66" s="142"/>
      <c r="M66" s="166"/>
      <c r="N66" s="167"/>
      <c r="O66" s="144" t="e">
        <f aca="true" t="shared" si="38" ref="O66:P70">AVERAGE(E66,G66,I66,K66,M66)</f>
        <v>#DIV/0!</v>
      </c>
      <c r="P66" s="154" t="e">
        <f t="shared" si="38"/>
        <v>#DIV/0!</v>
      </c>
      <c r="Q66" s="149">
        <f aca="true" t="shared" si="39" ref="Q66:R70">SUM(E66+G66+I66+K66+M66)</f>
        <v>0</v>
      </c>
      <c r="R66" s="109">
        <f t="shared" si="39"/>
        <v>0</v>
      </c>
      <c r="S66" s="108">
        <f aca="true" t="shared" si="40" ref="S66:T70">Q66-M66</f>
        <v>0</v>
      </c>
      <c r="T66" s="109">
        <f t="shared" si="40"/>
        <v>0</v>
      </c>
    </row>
    <row r="67" spans="1:256" ht="22.5" customHeight="1" thickBot="1">
      <c r="A67" s="200"/>
      <c r="B67" s="202"/>
      <c r="C67" s="42">
        <v>48</v>
      </c>
      <c r="D67" s="138" t="s">
        <v>116</v>
      </c>
      <c r="E67" s="28"/>
      <c r="F67" s="141"/>
      <c r="G67" s="141"/>
      <c r="H67" s="141"/>
      <c r="I67" s="141"/>
      <c r="J67" s="141"/>
      <c r="K67" s="141"/>
      <c r="L67" s="141"/>
      <c r="M67" s="168"/>
      <c r="N67" s="169"/>
      <c r="O67" s="145" t="e">
        <f t="shared" si="38"/>
        <v>#DIV/0!</v>
      </c>
      <c r="P67" s="12" t="e">
        <f t="shared" si="38"/>
        <v>#DIV/0!</v>
      </c>
      <c r="Q67" s="149">
        <f t="shared" si="39"/>
        <v>0</v>
      </c>
      <c r="R67" s="109">
        <f t="shared" si="39"/>
        <v>0</v>
      </c>
      <c r="S67" s="108">
        <f t="shared" si="40"/>
        <v>0</v>
      </c>
      <c r="T67" s="109">
        <f t="shared" si="40"/>
        <v>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2.5" customHeight="1" thickBot="1">
      <c r="A68" s="200"/>
      <c r="B68" s="202"/>
      <c r="C68" s="42">
        <v>49</v>
      </c>
      <c r="D68" s="138" t="s">
        <v>114</v>
      </c>
      <c r="E68" s="28"/>
      <c r="F68" s="141"/>
      <c r="G68" s="141"/>
      <c r="H68" s="141"/>
      <c r="I68" s="141"/>
      <c r="J68" s="141"/>
      <c r="K68" s="141"/>
      <c r="L68" s="141"/>
      <c r="M68" s="168"/>
      <c r="N68" s="169"/>
      <c r="O68" s="145" t="e">
        <f t="shared" si="38"/>
        <v>#DIV/0!</v>
      </c>
      <c r="P68" s="12" t="e">
        <f t="shared" si="38"/>
        <v>#DIV/0!</v>
      </c>
      <c r="Q68" s="149">
        <f t="shared" si="39"/>
        <v>0</v>
      </c>
      <c r="R68" s="109">
        <f t="shared" si="39"/>
        <v>0</v>
      </c>
      <c r="S68" s="108">
        <f t="shared" si="40"/>
        <v>0</v>
      </c>
      <c r="T68" s="109">
        <f t="shared" si="40"/>
        <v>0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2.5" customHeight="1" thickBot="1">
      <c r="A69" s="200"/>
      <c r="B69" s="202"/>
      <c r="C69" s="42">
        <v>50</v>
      </c>
      <c r="D69" s="138" t="s">
        <v>97</v>
      </c>
      <c r="E69" s="28"/>
      <c r="F69" s="141"/>
      <c r="G69" s="141"/>
      <c r="H69" s="141"/>
      <c r="I69" s="141"/>
      <c r="J69" s="141"/>
      <c r="K69" s="141"/>
      <c r="L69" s="141"/>
      <c r="M69" s="168"/>
      <c r="N69" s="169"/>
      <c r="O69" s="145" t="e">
        <f t="shared" si="38"/>
        <v>#DIV/0!</v>
      </c>
      <c r="P69" s="12" t="e">
        <f t="shared" si="38"/>
        <v>#DIV/0!</v>
      </c>
      <c r="Q69" s="149">
        <f t="shared" si="39"/>
        <v>0</v>
      </c>
      <c r="R69" s="109">
        <f t="shared" si="39"/>
        <v>0</v>
      </c>
      <c r="S69" s="108">
        <f t="shared" si="40"/>
        <v>0</v>
      </c>
      <c r="T69" s="109">
        <f t="shared" si="40"/>
        <v>0</v>
      </c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2.5" customHeight="1" thickBot="1">
      <c r="A70" s="200"/>
      <c r="B70" s="202"/>
      <c r="C70" s="42">
        <v>51</v>
      </c>
      <c r="D70" s="139" t="s">
        <v>115</v>
      </c>
      <c r="E70" s="28"/>
      <c r="F70" s="141"/>
      <c r="G70" s="141"/>
      <c r="H70" s="141"/>
      <c r="I70" s="141"/>
      <c r="J70" s="141"/>
      <c r="K70" s="141"/>
      <c r="L70" s="141"/>
      <c r="M70" s="141"/>
      <c r="N70" s="147"/>
      <c r="O70" s="145" t="e">
        <f t="shared" si="38"/>
        <v>#DIV/0!</v>
      </c>
      <c r="P70" s="12" t="e">
        <f t="shared" si="38"/>
        <v>#DIV/0!</v>
      </c>
      <c r="Q70" s="149">
        <f t="shared" si="39"/>
        <v>0</v>
      </c>
      <c r="R70" s="109">
        <f t="shared" si="39"/>
        <v>0</v>
      </c>
      <c r="S70" s="108">
        <f t="shared" si="40"/>
        <v>0</v>
      </c>
      <c r="T70" s="109">
        <f t="shared" si="40"/>
        <v>0</v>
      </c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2.5" customHeight="1" thickBot="1">
      <c r="A71" s="200"/>
      <c r="B71" s="131"/>
      <c r="C71" s="42">
        <v>52</v>
      </c>
      <c r="D71" s="140" t="s">
        <v>118</v>
      </c>
      <c r="E71" s="32"/>
      <c r="F71" s="143"/>
      <c r="G71" s="143"/>
      <c r="H71" s="143"/>
      <c r="I71" s="143"/>
      <c r="J71" s="143"/>
      <c r="K71" s="143"/>
      <c r="L71" s="143"/>
      <c r="M71" s="164"/>
      <c r="N71" s="165"/>
      <c r="O71" s="155"/>
      <c r="P71" s="156"/>
      <c r="Q71" s="150"/>
      <c r="R71" s="116"/>
      <c r="S71" s="132"/>
      <c r="T71" s="116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2.5" customHeight="1" thickBot="1">
      <c r="A72" s="200"/>
      <c r="B72" s="34"/>
      <c r="C72" s="35"/>
      <c r="D72" s="36" t="s">
        <v>31</v>
      </c>
      <c r="E72" s="44">
        <f>SUM(E66:E71)</f>
        <v>0</v>
      </c>
      <c r="F72" s="44">
        <f aca="true" t="shared" si="41" ref="F72:T72">SUM(F66:F71)</f>
        <v>0</v>
      </c>
      <c r="G72" s="44">
        <f t="shared" si="41"/>
        <v>0</v>
      </c>
      <c r="H72" s="44">
        <f t="shared" si="41"/>
        <v>0</v>
      </c>
      <c r="I72" s="44">
        <f t="shared" si="41"/>
        <v>0</v>
      </c>
      <c r="J72" s="44">
        <f t="shared" si="41"/>
        <v>0</v>
      </c>
      <c r="K72" s="44">
        <f t="shared" si="41"/>
        <v>0</v>
      </c>
      <c r="L72" s="44">
        <f t="shared" si="41"/>
        <v>0</v>
      </c>
      <c r="M72" s="44">
        <f t="shared" si="41"/>
        <v>0</v>
      </c>
      <c r="N72" s="44">
        <f t="shared" si="41"/>
        <v>0</v>
      </c>
      <c r="O72" s="77" t="e">
        <f t="shared" si="41"/>
        <v>#DIV/0!</v>
      </c>
      <c r="P72" s="153" t="e">
        <f t="shared" si="41"/>
        <v>#DIV/0!</v>
      </c>
      <c r="Q72" s="113">
        <f t="shared" si="41"/>
        <v>0</v>
      </c>
      <c r="R72" s="113">
        <f t="shared" si="41"/>
        <v>0</v>
      </c>
      <c r="S72" s="113">
        <f t="shared" si="41"/>
        <v>0</v>
      </c>
      <c r="T72" s="113">
        <f t="shared" si="41"/>
        <v>0</v>
      </c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22.5" customHeight="1" thickBot="1">
      <c r="A73" s="200"/>
      <c r="B73" s="34"/>
      <c r="C73" s="35"/>
      <c r="D73" s="36" t="s">
        <v>19</v>
      </c>
      <c r="E73" s="37">
        <f>E72*100/6</f>
        <v>0</v>
      </c>
      <c r="F73" s="37">
        <f aca="true" t="shared" si="42" ref="F73:T73">F72*100/6</f>
        <v>0</v>
      </c>
      <c r="G73" s="37">
        <f t="shared" si="42"/>
        <v>0</v>
      </c>
      <c r="H73" s="37">
        <f t="shared" si="42"/>
        <v>0</v>
      </c>
      <c r="I73" s="37">
        <f t="shared" si="42"/>
        <v>0</v>
      </c>
      <c r="J73" s="37">
        <f t="shared" si="42"/>
        <v>0</v>
      </c>
      <c r="K73" s="37">
        <f t="shared" si="42"/>
        <v>0</v>
      </c>
      <c r="L73" s="37">
        <f t="shared" si="42"/>
        <v>0</v>
      </c>
      <c r="M73" s="37">
        <f>M72*100/1</f>
        <v>0</v>
      </c>
      <c r="N73" s="37">
        <f>N72*100/1</f>
        <v>0</v>
      </c>
      <c r="O73" s="73" t="e">
        <f t="shared" si="42"/>
        <v>#DIV/0!</v>
      </c>
      <c r="P73" s="39" t="e">
        <f t="shared" si="42"/>
        <v>#DIV/0!</v>
      </c>
      <c r="Q73" s="114">
        <f t="shared" si="42"/>
        <v>0</v>
      </c>
      <c r="R73" s="114">
        <f t="shared" si="42"/>
        <v>0</v>
      </c>
      <c r="S73" s="114">
        <f t="shared" si="42"/>
        <v>0</v>
      </c>
      <c r="T73" s="114">
        <f t="shared" si="42"/>
        <v>0</v>
      </c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4.75" customHeight="1" thickBot="1">
      <c r="A74" s="195" t="s">
        <v>2</v>
      </c>
      <c r="B74" s="195" t="s">
        <v>25</v>
      </c>
      <c r="C74" s="196" t="s">
        <v>4</v>
      </c>
      <c r="D74" s="196" t="s">
        <v>5</v>
      </c>
      <c r="E74" s="185" t="s">
        <v>6</v>
      </c>
      <c r="F74" s="186"/>
      <c r="G74" s="191" t="s">
        <v>7</v>
      </c>
      <c r="H74" s="192"/>
      <c r="I74" s="189" t="s">
        <v>8</v>
      </c>
      <c r="J74" s="190"/>
      <c r="K74" s="189" t="s">
        <v>9</v>
      </c>
      <c r="L74" s="190"/>
      <c r="M74" s="189" t="s">
        <v>10</v>
      </c>
      <c r="N74" s="190"/>
      <c r="O74" s="173" t="s">
        <v>11</v>
      </c>
      <c r="P74" s="173"/>
      <c r="Q74" s="173" t="s">
        <v>11</v>
      </c>
      <c r="R74" s="173"/>
      <c r="S74" s="173" t="s">
        <v>11</v>
      </c>
      <c r="T74" s="173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0.25" customHeight="1" thickBot="1">
      <c r="A75" s="195"/>
      <c r="B75" s="195"/>
      <c r="C75" s="196"/>
      <c r="D75" s="203"/>
      <c r="E75" s="40" t="s">
        <v>12</v>
      </c>
      <c r="F75" s="41" t="s">
        <v>13</v>
      </c>
      <c r="G75" s="40" t="s">
        <v>12</v>
      </c>
      <c r="H75" s="41" t="s">
        <v>13</v>
      </c>
      <c r="I75" s="40" t="s">
        <v>12</v>
      </c>
      <c r="J75" s="41" t="s">
        <v>13</v>
      </c>
      <c r="K75" s="40" t="s">
        <v>12</v>
      </c>
      <c r="L75" s="41" t="s">
        <v>13</v>
      </c>
      <c r="M75" s="40" t="s">
        <v>12</v>
      </c>
      <c r="N75" s="41" t="s">
        <v>13</v>
      </c>
      <c r="O75" s="74" t="s">
        <v>12</v>
      </c>
      <c r="P75" s="3" t="s">
        <v>13</v>
      </c>
      <c r="Q75" s="74" t="s">
        <v>12</v>
      </c>
      <c r="R75" s="3" t="s">
        <v>13</v>
      </c>
      <c r="S75" s="74" t="s">
        <v>12</v>
      </c>
      <c r="T75" s="3" t="s">
        <v>13</v>
      </c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20.25" customHeight="1" thickBot="1">
      <c r="A76" s="174" t="s">
        <v>32</v>
      </c>
      <c r="B76" s="174" t="s">
        <v>32</v>
      </c>
      <c r="C76" s="48">
        <v>53</v>
      </c>
      <c r="D76" s="49" t="s">
        <v>122</v>
      </c>
      <c r="E76" s="133">
        <v>0</v>
      </c>
      <c r="F76" s="31"/>
      <c r="G76" s="134"/>
      <c r="H76" s="135"/>
      <c r="I76" s="134"/>
      <c r="J76" s="135"/>
      <c r="K76" s="134"/>
      <c r="L76" s="135"/>
      <c r="M76" s="134"/>
      <c r="N76" s="135"/>
      <c r="O76" s="76">
        <f aca="true" t="shared" si="43" ref="O76:P90">AVERAGE(E76,G76,I76,K76,M76)</f>
        <v>0</v>
      </c>
      <c r="P76" s="50" t="e">
        <f t="shared" si="43"/>
        <v>#DIV/0!</v>
      </c>
      <c r="Q76" s="108">
        <f aca="true" t="shared" si="44" ref="Q76:Q93">SUM(E76+G76+I76+K76+M76)</f>
        <v>0</v>
      </c>
      <c r="R76" s="109">
        <f aca="true" t="shared" si="45" ref="R76:R93">SUM(F76+H76+J76+L76+N76)</f>
        <v>0</v>
      </c>
      <c r="S76" s="108">
        <f aca="true" t="shared" si="46" ref="S76:S93">Q76-M76</f>
        <v>0</v>
      </c>
      <c r="T76" s="109">
        <f aca="true" t="shared" si="47" ref="T76:T93">R76-N76</f>
        <v>0</v>
      </c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0.25" customHeight="1" thickBot="1">
      <c r="A77" s="175"/>
      <c r="B77" s="175"/>
      <c r="C77" s="48">
        <v>54</v>
      </c>
      <c r="D77" s="136" t="s">
        <v>101</v>
      </c>
      <c r="E77" s="22"/>
      <c r="F77" s="23"/>
      <c r="G77" s="24"/>
      <c r="H77" s="23"/>
      <c r="I77" s="24"/>
      <c r="J77" s="23"/>
      <c r="K77" s="24"/>
      <c r="L77" s="23"/>
      <c r="M77" s="157"/>
      <c r="N77" s="158"/>
      <c r="O77" s="67"/>
      <c r="P77" s="137"/>
      <c r="Q77" s="108"/>
      <c r="R77" s="109"/>
      <c r="S77" s="108"/>
      <c r="T77" s="109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20.25" customHeight="1" thickBot="1">
      <c r="A78" s="175"/>
      <c r="B78" s="175"/>
      <c r="C78" s="48">
        <v>55</v>
      </c>
      <c r="D78" s="51" t="s">
        <v>33</v>
      </c>
      <c r="E78" s="26"/>
      <c r="F78" s="27"/>
      <c r="G78" s="28"/>
      <c r="H78" s="27"/>
      <c r="I78" s="28"/>
      <c r="J78" s="27"/>
      <c r="K78" s="28"/>
      <c r="L78" s="27"/>
      <c r="M78" s="28"/>
      <c r="N78" s="27"/>
      <c r="O78" s="68" t="e">
        <f t="shared" si="43"/>
        <v>#DIV/0!</v>
      </c>
      <c r="P78" s="52" t="e">
        <f t="shared" si="43"/>
        <v>#DIV/0!</v>
      </c>
      <c r="Q78" s="108">
        <f t="shared" si="44"/>
        <v>0</v>
      </c>
      <c r="R78" s="109">
        <f t="shared" si="45"/>
        <v>0</v>
      </c>
      <c r="S78" s="108">
        <f t="shared" si="46"/>
        <v>0</v>
      </c>
      <c r="T78" s="109">
        <f t="shared" si="47"/>
        <v>0</v>
      </c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20.25" customHeight="1" thickBot="1">
      <c r="A79" s="175"/>
      <c r="B79" s="175"/>
      <c r="C79" s="48">
        <v>56</v>
      </c>
      <c r="D79" s="122" t="s">
        <v>102</v>
      </c>
      <c r="E79" s="26"/>
      <c r="F79" s="27"/>
      <c r="G79" s="28"/>
      <c r="H79" s="27"/>
      <c r="I79" s="28"/>
      <c r="J79" s="27"/>
      <c r="K79" s="28"/>
      <c r="L79" s="27"/>
      <c r="M79" s="28"/>
      <c r="N79" s="27"/>
      <c r="O79" s="68" t="e">
        <f t="shared" si="43"/>
        <v>#DIV/0!</v>
      </c>
      <c r="P79" s="52" t="e">
        <f t="shared" si="43"/>
        <v>#DIV/0!</v>
      </c>
      <c r="Q79" s="108">
        <f t="shared" si="44"/>
        <v>0</v>
      </c>
      <c r="R79" s="109">
        <f t="shared" si="45"/>
        <v>0</v>
      </c>
      <c r="S79" s="108">
        <f t="shared" si="46"/>
        <v>0</v>
      </c>
      <c r="T79" s="109">
        <f t="shared" si="47"/>
        <v>0</v>
      </c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0.25" customHeight="1" thickBot="1">
      <c r="A80" s="175"/>
      <c r="B80" s="175"/>
      <c r="C80" s="48">
        <v>57</v>
      </c>
      <c r="D80" s="129" t="s">
        <v>117</v>
      </c>
      <c r="E80" s="26"/>
      <c r="F80" s="27"/>
      <c r="G80" s="28"/>
      <c r="H80" s="27"/>
      <c r="I80" s="28"/>
      <c r="J80" s="27"/>
      <c r="K80" s="28"/>
      <c r="L80" s="27"/>
      <c r="M80" s="28"/>
      <c r="N80" s="27"/>
      <c r="O80" s="68" t="e">
        <f t="shared" si="43"/>
        <v>#DIV/0!</v>
      </c>
      <c r="P80" s="52" t="e">
        <f t="shared" si="43"/>
        <v>#DIV/0!</v>
      </c>
      <c r="Q80" s="108">
        <f t="shared" si="44"/>
        <v>0</v>
      </c>
      <c r="R80" s="109">
        <f t="shared" si="45"/>
        <v>0</v>
      </c>
      <c r="S80" s="108">
        <f t="shared" si="46"/>
        <v>0</v>
      </c>
      <c r="T80" s="109">
        <f t="shared" si="47"/>
        <v>0</v>
      </c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20.25" customHeight="1" thickBot="1">
      <c r="A81" s="175"/>
      <c r="B81" s="175"/>
      <c r="C81" s="48">
        <v>58</v>
      </c>
      <c r="D81" s="129" t="s">
        <v>103</v>
      </c>
      <c r="E81" s="26"/>
      <c r="F81" s="27"/>
      <c r="G81" s="28"/>
      <c r="H81" s="27"/>
      <c r="I81" s="28"/>
      <c r="J81" s="27"/>
      <c r="K81" s="28"/>
      <c r="L81" s="27"/>
      <c r="M81" s="28"/>
      <c r="N81" s="27"/>
      <c r="O81" s="68" t="e">
        <f t="shared" si="43"/>
        <v>#DIV/0!</v>
      </c>
      <c r="P81" s="52" t="e">
        <f t="shared" si="43"/>
        <v>#DIV/0!</v>
      </c>
      <c r="Q81" s="108">
        <f t="shared" si="44"/>
        <v>0</v>
      </c>
      <c r="R81" s="109">
        <f t="shared" si="45"/>
        <v>0</v>
      </c>
      <c r="S81" s="108">
        <f t="shared" si="46"/>
        <v>0</v>
      </c>
      <c r="T81" s="109">
        <f t="shared" si="47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20.25" customHeight="1" thickBot="1">
      <c r="A82" s="175"/>
      <c r="B82" s="175"/>
      <c r="C82" s="48">
        <v>59</v>
      </c>
      <c r="D82" s="130" t="s">
        <v>104</v>
      </c>
      <c r="E82" s="26"/>
      <c r="F82" s="27"/>
      <c r="G82" s="28"/>
      <c r="H82" s="27"/>
      <c r="I82" s="28"/>
      <c r="J82" s="27"/>
      <c r="K82" s="28"/>
      <c r="L82" s="27"/>
      <c r="M82" s="28"/>
      <c r="N82" s="27"/>
      <c r="O82" s="68" t="e">
        <f t="shared" si="43"/>
        <v>#DIV/0!</v>
      </c>
      <c r="P82" s="52" t="e">
        <f t="shared" si="43"/>
        <v>#DIV/0!</v>
      </c>
      <c r="Q82" s="108">
        <f t="shared" si="44"/>
        <v>0</v>
      </c>
      <c r="R82" s="109">
        <f t="shared" si="45"/>
        <v>0</v>
      </c>
      <c r="S82" s="108">
        <f t="shared" si="46"/>
        <v>0</v>
      </c>
      <c r="T82" s="109">
        <f t="shared" si="47"/>
        <v>0</v>
      </c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20.25" customHeight="1" thickBot="1">
      <c r="A83" s="175"/>
      <c r="B83" s="175"/>
      <c r="C83" s="48">
        <v>60</v>
      </c>
      <c r="D83" s="25" t="s">
        <v>34</v>
      </c>
      <c r="E83" s="26"/>
      <c r="F83" s="27"/>
      <c r="G83" s="28"/>
      <c r="H83" s="27"/>
      <c r="I83" s="28"/>
      <c r="J83" s="27"/>
      <c r="K83" s="28"/>
      <c r="L83" s="27"/>
      <c r="M83" s="28"/>
      <c r="N83" s="27"/>
      <c r="O83" s="68" t="e">
        <f t="shared" si="43"/>
        <v>#DIV/0!</v>
      </c>
      <c r="P83" s="52" t="e">
        <f t="shared" si="43"/>
        <v>#DIV/0!</v>
      </c>
      <c r="Q83" s="108">
        <f t="shared" si="44"/>
        <v>0</v>
      </c>
      <c r="R83" s="109">
        <f t="shared" si="45"/>
        <v>0</v>
      </c>
      <c r="S83" s="108">
        <f t="shared" si="46"/>
        <v>0</v>
      </c>
      <c r="T83" s="109">
        <f t="shared" si="47"/>
        <v>0</v>
      </c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20.25" customHeight="1" thickBot="1">
      <c r="A84" s="175"/>
      <c r="B84" s="175"/>
      <c r="C84" s="48">
        <v>61</v>
      </c>
      <c r="D84" s="53" t="s">
        <v>126</v>
      </c>
      <c r="E84" s="54"/>
      <c r="F84" s="55"/>
      <c r="G84" s="56"/>
      <c r="H84" s="55"/>
      <c r="I84" s="56"/>
      <c r="J84" s="55"/>
      <c r="K84" s="28"/>
      <c r="L84" s="27"/>
      <c r="M84" s="56"/>
      <c r="N84" s="55"/>
      <c r="O84" s="68" t="e">
        <f t="shared" si="43"/>
        <v>#DIV/0!</v>
      </c>
      <c r="P84" s="52" t="e">
        <f t="shared" si="43"/>
        <v>#DIV/0!</v>
      </c>
      <c r="Q84" s="108">
        <f t="shared" si="44"/>
        <v>0</v>
      </c>
      <c r="R84" s="109">
        <f t="shared" si="45"/>
        <v>0</v>
      </c>
      <c r="S84" s="108">
        <f t="shared" si="46"/>
        <v>0</v>
      </c>
      <c r="T84" s="109">
        <f t="shared" si="47"/>
        <v>0</v>
      </c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20.25" customHeight="1" thickBot="1">
      <c r="A85" s="175"/>
      <c r="B85" s="175"/>
      <c r="C85" s="48">
        <v>62</v>
      </c>
      <c r="D85" s="53" t="s">
        <v>127</v>
      </c>
      <c r="E85" s="54"/>
      <c r="F85" s="55"/>
      <c r="G85" s="56"/>
      <c r="H85" s="55"/>
      <c r="I85" s="56"/>
      <c r="J85" s="55"/>
      <c r="K85" s="28"/>
      <c r="L85" s="27"/>
      <c r="M85" s="56"/>
      <c r="N85" s="55"/>
      <c r="O85" s="68"/>
      <c r="P85" s="52"/>
      <c r="Q85" s="108"/>
      <c r="R85" s="109"/>
      <c r="S85" s="108"/>
      <c r="T85" s="109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20.25" customHeight="1" thickBot="1">
      <c r="A86" s="175"/>
      <c r="B86" s="175"/>
      <c r="C86" s="48">
        <v>63</v>
      </c>
      <c r="D86" s="53" t="s">
        <v>124</v>
      </c>
      <c r="E86" s="54"/>
      <c r="F86" s="55"/>
      <c r="G86" s="56"/>
      <c r="H86" s="55"/>
      <c r="I86" s="56"/>
      <c r="J86" s="55"/>
      <c r="K86" s="28"/>
      <c r="L86" s="27"/>
      <c r="M86" s="56"/>
      <c r="N86" s="55"/>
      <c r="O86" s="68" t="e">
        <f t="shared" si="43"/>
        <v>#DIV/0!</v>
      </c>
      <c r="P86" s="52" t="e">
        <f t="shared" si="43"/>
        <v>#DIV/0!</v>
      </c>
      <c r="Q86" s="108">
        <f t="shared" si="44"/>
        <v>0</v>
      </c>
      <c r="R86" s="109">
        <f t="shared" si="45"/>
        <v>0</v>
      </c>
      <c r="S86" s="108">
        <f t="shared" si="46"/>
        <v>0</v>
      </c>
      <c r="T86" s="109">
        <f t="shared" si="47"/>
        <v>0</v>
      </c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20.25" customHeight="1" thickBot="1">
      <c r="A87" s="175"/>
      <c r="B87" s="175"/>
      <c r="C87" s="48">
        <v>64</v>
      </c>
      <c r="D87" s="53" t="s">
        <v>125</v>
      </c>
      <c r="E87" s="54"/>
      <c r="F87" s="55"/>
      <c r="G87" s="56"/>
      <c r="H87" s="55"/>
      <c r="I87" s="56"/>
      <c r="J87" s="55"/>
      <c r="K87" s="28"/>
      <c r="L87" s="27"/>
      <c r="M87" s="56"/>
      <c r="N87" s="55"/>
      <c r="O87" s="68" t="e">
        <f t="shared" si="43"/>
        <v>#DIV/0!</v>
      </c>
      <c r="P87" s="52" t="e">
        <f t="shared" si="43"/>
        <v>#DIV/0!</v>
      </c>
      <c r="Q87" s="108">
        <f t="shared" si="44"/>
        <v>0</v>
      </c>
      <c r="R87" s="109">
        <f t="shared" si="45"/>
        <v>0</v>
      </c>
      <c r="S87" s="108">
        <f t="shared" si="46"/>
        <v>0</v>
      </c>
      <c r="T87" s="109">
        <f t="shared" si="47"/>
        <v>0</v>
      </c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33" customHeight="1" thickBot="1">
      <c r="A88" s="175"/>
      <c r="B88" s="175"/>
      <c r="C88" s="48">
        <v>65</v>
      </c>
      <c r="D88" s="53" t="s">
        <v>123</v>
      </c>
      <c r="E88" s="54"/>
      <c r="F88" s="55"/>
      <c r="G88" s="56"/>
      <c r="H88" s="55"/>
      <c r="I88" s="56"/>
      <c r="J88" s="55"/>
      <c r="K88" s="28"/>
      <c r="L88" s="27"/>
      <c r="M88" s="56"/>
      <c r="N88" s="55"/>
      <c r="O88" s="68" t="e">
        <f t="shared" si="43"/>
        <v>#DIV/0!</v>
      </c>
      <c r="P88" s="52" t="e">
        <f t="shared" si="43"/>
        <v>#DIV/0!</v>
      </c>
      <c r="Q88" s="108">
        <f t="shared" si="44"/>
        <v>0</v>
      </c>
      <c r="R88" s="109">
        <f t="shared" si="45"/>
        <v>0</v>
      </c>
      <c r="S88" s="108">
        <f t="shared" si="46"/>
        <v>0</v>
      </c>
      <c r="T88" s="109">
        <f t="shared" si="47"/>
        <v>0</v>
      </c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4.75" customHeight="1" thickBot="1">
      <c r="A89" s="175"/>
      <c r="B89" s="175"/>
      <c r="C89" s="48">
        <v>66</v>
      </c>
      <c r="D89" s="57" t="s">
        <v>128</v>
      </c>
      <c r="E89" s="54"/>
      <c r="F89" s="55"/>
      <c r="G89" s="56"/>
      <c r="H89" s="55"/>
      <c r="I89" s="56"/>
      <c r="J89" s="55"/>
      <c r="K89" s="56"/>
      <c r="L89" s="55"/>
      <c r="M89" s="28"/>
      <c r="N89" s="27"/>
      <c r="O89" s="68" t="e">
        <f t="shared" si="43"/>
        <v>#DIV/0!</v>
      </c>
      <c r="P89" s="52" t="e">
        <f t="shared" si="43"/>
        <v>#DIV/0!</v>
      </c>
      <c r="Q89" s="108">
        <f t="shared" si="44"/>
        <v>0</v>
      </c>
      <c r="R89" s="109">
        <f t="shared" si="45"/>
        <v>0</v>
      </c>
      <c r="S89" s="108">
        <f t="shared" si="46"/>
        <v>0</v>
      </c>
      <c r="T89" s="109">
        <f t="shared" si="47"/>
        <v>0</v>
      </c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24.75" customHeight="1" thickBot="1">
      <c r="A90" s="175"/>
      <c r="B90" s="175"/>
      <c r="C90" s="48">
        <v>67</v>
      </c>
      <c r="D90" s="57" t="s">
        <v>119</v>
      </c>
      <c r="E90" s="54"/>
      <c r="F90" s="55"/>
      <c r="G90" s="56"/>
      <c r="H90" s="55"/>
      <c r="I90" s="56"/>
      <c r="J90" s="55"/>
      <c r="K90" s="56"/>
      <c r="L90" s="55"/>
      <c r="M90" s="28"/>
      <c r="N90" s="27"/>
      <c r="O90" s="68" t="e">
        <f t="shared" si="43"/>
        <v>#DIV/0!</v>
      </c>
      <c r="P90" s="52" t="e">
        <f t="shared" si="43"/>
        <v>#DIV/0!</v>
      </c>
      <c r="Q90" s="108">
        <f t="shared" si="44"/>
        <v>0</v>
      </c>
      <c r="R90" s="109">
        <f t="shared" si="45"/>
        <v>0</v>
      </c>
      <c r="S90" s="108">
        <f t="shared" si="46"/>
        <v>0</v>
      </c>
      <c r="T90" s="109">
        <f t="shared" si="47"/>
        <v>0</v>
      </c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33" customHeight="1" thickBot="1">
      <c r="A91" s="175"/>
      <c r="B91" s="175"/>
      <c r="C91" s="48">
        <v>69</v>
      </c>
      <c r="D91" s="57" t="s">
        <v>120</v>
      </c>
      <c r="E91" s="54"/>
      <c r="F91" s="55"/>
      <c r="G91" s="56"/>
      <c r="H91" s="55"/>
      <c r="I91" s="56"/>
      <c r="J91" s="55"/>
      <c r="K91" s="56"/>
      <c r="L91" s="55"/>
      <c r="M91" s="28"/>
      <c r="N91" s="27"/>
      <c r="O91" s="68" t="e">
        <f aca="true" t="shared" si="48" ref="O91:P93">AVERAGE(E91,G91,I91,K91,M91)</f>
        <v>#DIV/0!</v>
      </c>
      <c r="P91" s="52" t="e">
        <f t="shared" si="48"/>
        <v>#DIV/0!</v>
      </c>
      <c r="Q91" s="108">
        <f t="shared" si="44"/>
        <v>0</v>
      </c>
      <c r="R91" s="109">
        <f t="shared" si="45"/>
        <v>0</v>
      </c>
      <c r="S91" s="108">
        <f t="shared" si="46"/>
        <v>0</v>
      </c>
      <c r="T91" s="109">
        <f t="shared" si="47"/>
        <v>0</v>
      </c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24.75" customHeight="1" thickBot="1">
      <c r="A92" s="175"/>
      <c r="B92" s="175"/>
      <c r="C92" s="48">
        <v>72</v>
      </c>
      <c r="D92" s="57" t="s">
        <v>49</v>
      </c>
      <c r="E92" s="54"/>
      <c r="F92" s="55"/>
      <c r="G92" s="56"/>
      <c r="H92" s="55"/>
      <c r="I92" s="56"/>
      <c r="J92" s="55"/>
      <c r="K92" s="56"/>
      <c r="L92" s="55"/>
      <c r="M92" s="28"/>
      <c r="N92" s="27"/>
      <c r="O92" s="68" t="e">
        <f t="shared" si="48"/>
        <v>#DIV/0!</v>
      </c>
      <c r="P92" s="52" t="e">
        <f t="shared" si="48"/>
        <v>#DIV/0!</v>
      </c>
      <c r="Q92" s="108">
        <f t="shared" si="44"/>
        <v>0</v>
      </c>
      <c r="R92" s="109">
        <f t="shared" si="45"/>
        <v>0</v>
      </c>
      <c r="S92" s="108">
        <f t="shared" si="46"/>
        <v>0</v>
      </c>
      <c r="T92" s="109">
        <f t="shared" si="47"/>
        <v>0</v>
      </c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24.75" customHeight="1" thickBot="1">
      <c r="A93" s="175"/>
      <c r="B93" s="175"/>
      <c r="C93" s="48">
        <v>73</v>
      </c>
      <c r="D93" s="57" t="s">
        <v>121</v>
      </c>
      <c r="E93" s="54"/>
      <c r="F93" s="55"/>
      <c r="G93" s="56"/>
      <c r="H93" s="55"/>
      <c r="I93" s="56"/>
      <c r="J93" s="55"/>
      <c r="K93" s="56"/>
      <c r="L93" s="55"/>
      <c r="M93" s="28"/>
      <c r="N93" s="27"/>
      <c r="O93" s="68" t="e">
        <f t="shared" si="48"/>
        <v>#DIV/0!</v>
      </c>
      <c r="P93" s="52" t="e">
        <f t="shared" si="48"/>
        <v>#DIV/0!</v>
      </c>
      <c r="Q93" s="108">
        <f t="shared" si="44"/>
        <v>0</v>
      </c>
      <c r="R93" s="109">
        <f t="shared" si="45"/>
        <v>0</v>
      </c>
      <c r="S93" s="108">
        <f t="shared" si="46"/>
        <v>0</v>
      </c>
      <c r="T93" s="109">
        <f t="shared" si="47"/>
        <v>0</v>
      </c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33.75" customHeight="1" thickBot="1">
      <c r="A94" s="175"/>
      <c r="B94" s="175"/>
      <c r="C94" s="35"/>
      <c r="D94" s="58" t="s">
        <v>35</v>
      </c>
      <c r="E94" s="44">
        <f aca="true" t="shared" si="49" ref="E94:T94">SUM(E76:E93)</f>
        <v>0</v>
      </c>
      <c r="F94" s="44">
        <f t="shared" si="49"/>
        <v>0</v>
      </c>
      <c r="G94" s="44">
        <f t="shared" si="49"/>
        <v>0</v>
      </c>
      <c r="H94" s="44">
        <f t="shared" si="49"/>
        <v>0</v>
      </c>
      <c r="I94" s="44">
        <f t="shared" si="49"/>
        <v>0</v>
      </c>
      <c r="J94" s="44">
        <f t="shared" si="49"/>
        <v>0</v>
      </c>
      <c r="K94" s="44">
        <f t="shared" si="49"/>
        <v>0</v>
      </c>
      <c r="L94" s="44">
        <f t="shared" si="49"/>
        <v>0</v>
      </c>
      <c r="M94" s="44">
        <f t="shared" si="49"/>
        <v>0</v>
      </c>
      <c r="N94" s="44">
        <f t="shared" si="49"/>
        <v>0</v>
      </c>
      <c r="O94" s="77" t="e">
        <f t="shared" si="49"/>
        <v>#DIV/0!</v>
      </c>
      <c r="P94" s="59" t="e">
        <f t="shared" si="49"/>
        <v>#DIV/0!</v>
      </c>
      <c r="Q94" s="113">
        <f t="shared" si="49"/>
        <v>0</v>
      </c>
      <c r="R94" s="113">
        <f t="shared" si="49"/>
        <v>0</v>
      </c>
      <c r="S94" s="113">
        <f t="shared" si="49"/>
        <v>0</v>
      </c>
      <c r="T94" s="113">
        <f t="shared" si="49"/>
        <v>0</v>
      </c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27.75" customHeight="1" thickBot="1">
      <c r="A95" s="193"/>
      <c r="B95" s="193"/>
      <c r="C95" s="35"/>
      <c r="D95" s="36" t="s">
        <v>19</v>
      </c>
      <c r="E95" s="82">
        <f>E94*100/10</f>
        <v>0</v>
      </c>
      <c r="F95" s="82">
        <f>F94*100/10</f>
        <v>0</v>
      </c>
      <c r="G95" s="82">
        <f>G94*100/7</f>
        <v>0</v>
      </c>
      <c r="H95" s="82">
        <f>H94*100/7</f>
        <v>0</v>
      </c>
      <c r="I95" s="82">
        <f>I94*100/7</f>
        <v>0</v>
      </c>
      <c r="J95" s="82">
        <f>J94*100/7</f>
        <v>0</v>
      </c>
      <c r="K95" s="82">
        <f>K94*100/11</f>
        <v>0</v>
      </c>
      <c r="L95" s="82">
        <f>L94*100/11</f>
        <v>0</v>
      </c>
      <c r="M95" s="82">
        <f>M94*100/6</f>
        <v>0</v>
      </c>
      <c r="N95" s="82">
        <f>N94*100/6</f>
        <v>0</v>
      </c>
      <c r="O95" s="75" t="e">
        <f>O94/13*100</f>
        <v>#DIV/0!</v>
      </c>
      <c r="P95" s="46" t="e">
        <f>P94/13*100</f>
        <v>#DIV/0!</v>
      </c>
      <c r="Q95" s="114">
        <f>Q94/69*100</f>
        <v>0</v>
      </c>
      <c r="R95" s="114">
        <f>R94/69*100</f>
        <v>0</v>
      </c>
      <c r="S95" s="114">
        <f>S94/31*100</f>
        <v>0</v>
      </c>
      <c r="T95" s="114">
        <f>T94/31*100</f>
        <v>0</v>
      </c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22.5" customHeight="1">
      <c r="A96" s="206" t="s">
        <v>36</v>
      </c>
      <c r="B96" s="208" t="s">
        <v>58</v>
      </c>
      <c r="C96" s="209"/>
      <c r="D96" s="209"/>
      <c r="E96" s="83">
        <f aca="true" t="shared" si="50" ref="E96:P96">E94+E72+E62+E48+E31</f>
        <v>0</v>
      </c>
      <c r="F96" s="83">
        <f t="shared" si="50"/>
        <v>0</v>
      </c>
      <c r="G96" s="83">
        <f t="shared" si="50"/>
        <v>0</v>
      </c>
      <c r="H96" s="83">
        <f t="shared" si="50"/>
        <v>0</v>
      </c>
      <c r="I96" s="83">
        <f t="shared" si="50"/>
        <v>0</v>
      </c>
      <c r="J96" s="83">
        <f t="shared" si="50"/>
        <v>0</v>
      </c>
      <c r="K96" s="83">
        <f t="shared" si="50"/>
        <v>0</v>
      </c>
      <c r="L96" s="83">
        <f t="shared" si="50"/>
        <v>0</v>
      </c>
      <c r="M96" s="83">
        <f t="shared" si="50"/>
        <v>0</v>
      </c>
      <c r="N96" s="83">
        <f t="shared" si="50"/>
        <v>0</v>
      </c>
      <c r="O96" s="80" t="e">
        <f t="shared" si="50"/>
        <v>#DIV/0!</v>
      </c>
      <c r="P96" s="60" t="e">
        <f t="shared" si="50"/>
        <v>#DIV/0!</v>
      </c>
      <c r="Q96" s="107">
        <f>SUM(E96+G96+I96+K96+M96)</f>
        <v>0</v>
      </c>
      <c r="R96" s="107">
        <f>SUM(F96+H96+J96+L96+N96)</f>
        <v>0</v>
      </c>
      <c r="S96" s="107">
        <f>Q96-M96</f>
        <v>0</v>
      </c>
      <c r="T96" s="107">
        <f>R96-N96</f>
        <v>0</v>
      </c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24" customHeight="1" thickBot="1">
      <c r="A97" s="207"/>
      <c r="B97" s="210" t="s">
        <v>59</v>
      </c>
      <c r="C97" s="211"/>
      <c r="D97" s="211"/>
      <c r="E97" s="84">
        <f>E96/62*100</f>
        <v>0</v>
      </c>
      <c r="F97" s="84">
        <f>F96/62*100</f>
        <v>0</v>
      </c>
      <c r="G97" s="84">
        <f>G96/58*100</f>
        <v>0</v>
      </c>
      <c r="H97" s="84">
        <f>H96/58*100</f>
        <v>0</v>
      </c>
      <c r="I97" s="84">
        <f>I96/59*100</f>
        <v>0</v>
      </c>
      <c r="J97" s="84">
        <f>J96/59*100</f>
        <v>0</v>
      </c>
      <c r="K97" s="85">
        <f>K96/70*100</f>
        <v>0</v>
      </c>
      <c r="L97" s="85">
        <f>L96/70*100</f>
        <v>0</v>
      </c>
      <c r="M97" s="86">
        <f>M96/57*100</f>
        <v>0</v>
      </c>
      <c r="N97" s="86">
        <f>N96/57*100</f>
        <v>0</v>
      </c>
      <c r="O97" s="81" t="e">
        <f>O96/84*100</f>
        <v>#DIV/0!</v>
      </c>
      <c r="P97" s="61" t="e">
        <f>P96/84*100</f>
        <v>#DIV/0!</v>
      </c>
      <c r="Q97" s="115">
        <f>Q96/370*100</f>
        <v>0</v>
      </c>
      <c r="R97" s="115">
        <f>R96/370*100</f>
        <v>0</v>
      </c>
      <c r="S97" s="115">
        <f>S96/270*100</f>
        <v>0</v>
      </c>
      <c r="T97" s="115">
        <f>T96/270*100</f>
        <v>0</v>
      </c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9" ht="15" thickBot="1"/>
    <row r="100" ht="14.25">
      <c r="D100" s="122" t="s">
        <v>100</v>
      </c>
    </row>
    <row r="101" spans="4:6" ht="14.25">
      <c r="D101" s="121"/>
      <c r="F101" s="62">
        <f>E96+G96+I96+K96</f>
        <v>0</v>
      </c>
    </row>
    <row r="102" spans="4:6" ht="15" thickBot="1">
      <c r="D102" s="123"/>
      <c r="F102" s="62">
        <f>F101/270*100</f>
        <v>0</v>
      </c>
    </row>
    <row r="103" ht="30.75" customHeight="1">
      <c r="D103" s="124"/>
    </row>
    <row r="104" ht="30.75" customHeight="1" thickBot="1">
      <c r="D104" s="13"/>
    </row>
    <row r="105" ht="30.75" customHeight="1"/>
    <row r="106" ht="30.75" customHeight="1"/>
    <row r="107" ht="30.75" customHeight="1"/>
  </sheetData>
  <sheetProtection/>
  <mergeCells count="82">
    <mergeCell ref="S4:T4"/>
    <mergeCell ref="S33:T33"/>
    <mergeCell ref="S50:T50"/>
    <mergeCell ref="S64:T64"/>
    <mergeCell ref="S74:T74"/>
    <mergeCell ref="W11:W12"/>
    <mergeCell ref="W8:W10"/>
    <mergeCell ref="O74:P74"/>
    <mergeCell ref="A31:A32"/>
    <mergeCell ref="A6:A30"/>
    <mergeCell ref="B16:B22"/>
    <mergeCell ref="B23:B29"/>
    <mergeCell ref="A96:A97"/>
    <mergeCell ref="B96:D96"/>
    <mergeCell ref="B97:D97"/>
    <mergeCell ref="A76:A95"/>
    <mergeCell ref="B76:B95"/>
    <mergeCell ref="E74:F74"/>
    <mergeCell ref="Q4:R4"/>
    <mergeCell ref="Q33:R33"/>
    <mergeCell ref="Q50:R50"/>
    <mergeCell ref="Q64:R64"/>
    <mergeCell ref="Q74:R74"/>
    <mergeCell ref="G74:H74"/>
    <mergeCell ref="I74:J74"/>
    <mergeCell ref="K74:L74"/>
    <mergeCell ref="M74:N74"/>
    <mergeCell ref="A66:A73"/>
    <mergeCell ref="B66:B70"/>
    <mergeCell ref="A74:A75"/>
    <mergeCell ref="B74:B75"/>
    <mergeCell ref="C74:C75"/>
    <mergeCell ref="D74:D75"/>
    <mergeCell ref="E64:F64"/>
    <mergeCell ref="G64:H64"/>
    <mergeCell ref="I64:J64"/>
    <mergeCell ref="K64:L64"/>
    <mergeCell ref="M64:N64"/>
    <mergeCell ref="O64:P64"/>
    <mergeCell ref="A52:A63"/>
    <mergeCell ref="B52:B61"/>
    <mergeCell ref="A64:A65"/>
    <mergeCell ref="B64:B65"/>
    <mergeCell ref="C64:C65"/>
    <mergeCell ref="D64:D65"/>
    <mergeCell ref="E50:F50"/>
    <mergeCell ref="G50:H50"/>
    <mergeCell ref="I50:J50"/>
    <mergeCell ref="A35:A48"/>
    <mergeCell ref="B35:B38"/>
    <mergeCell ref="B39:B47"/>
    <mergeCell ref="A50:A51"/>
    <mergeCell ref="B50:B51"/>
    <mergeCell ref="C50:C51"/>
    <mergeCell ref="D50:D51"/>
    <mergeCell ref="I33:J33"/>
    <mergeCell ref="K33:L33"/>
    <mergeCell ref="M33:N33"/>
    <mergeCell ref="O33:P33"/>
    <mergeCell ref="K50:L50"/>
    <mergeCell ref="M50:N50"/>
    <mergeCell ref="O50:P50"/>
    <mergeCell ref="A33:A34"/>
    <mergeCell ref="B33:B34"/>
    <mergeCell ref="C33:C34"/>
    <mergeCell ref="D33:D34"/>
    <mergeCell ref="K4:L4"/>
    <mergeCell ref="M4:N4"/>
    <mergeCell ref="G4:H4"/>
    <mergeCell ref="I4:J4"/>
    <mergeCell ref="E33:F33"/>
    <mergeCell ref="G33:H33"/>
    <mergeCell ref="O4:P4"/>
    <mergeCell ref="B6:B14"/>
    <mergeCell ref="A1:P1"/>
    <mergeCell ref="A2:P2"/>
    <mergeCell ref="A3:P3"/>
    <mergeCell ref="A4:A5"/>
    <mergeCell ref="B4:B5"/>
    <mergeCell ref="C4:C5"/>
    <mergeCell ref="D4:D5"/>
    <mergeCell ref="E4:F4"/>
  </mergeCells>
  <printOptions horizontalCentered="1" verticalCentered="1"/>
  <pageMargins left="0" right="0" top="0" bottom="0" header="0" footer="0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MRT Pack 30 DVDs</dc:creator>
  <cp:keywords/>
  <dc:description/>
  <cp:lastModifiedBy>MRT Pack 30 DVDs</cp:lastModifiedBy>
  <dcterms:created xsi:type="dcterms:W3CDTF">2015-01-03T10:52:44Z</dcterms:created>
  <dcterms:modified xsi:type="dcterms:W3CDTF">2015-02-01T09:54:21Z</dcterms:modified>
  <cp:category/>
  <cp:version/>
  <cp:contentType/>
  <cp:contentStatus/>
</cp:coreProperties>
</file>