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240" windowHeight="11640" tabRatio="932" activeTab="0"/>
  </bookViews>
  <sheets>
    <sheet name="مرکز شهری و پایگاه" sheetId="1" r:id="rId1"/>
  </sheets>
  <externalReferences>
    <externalReference r:id="rId4"/>
  </externalReferences>
  <definedNames>
    <definedName name="OLE_LINK1" localSheetId="0">'مرکز شهری و پایگاه'!$A$4</definedName>
  </definedNames>
  <calcPr fullCalcOnLoad="1"/>
</workbook>
</file>

<file path=xl/sharedStrings.xml><?xml version="1.0" encoding="utf-8"?>
<sst xmlns="http://schemas.openxmlformats.org/spreadsheetml/2006/main" count="221" uniqueCount="85">
  <si>
    <t xml:space="preserve">نام دانشگاه:                                                                          نام نام خانوادگی بازدید کننده :                                                                     تاریخ بازدید :
</t>
  </si>
  <si>
    <t>اسامی کارکنان ستاد :</t>
  </si>
  <si>
    <t>فرآیند</t>
  </si>
  <si>
    <t>ریز فرایند</t>
  </si>
  <si>
    <t>ردیف</t>
  </si>
  <si>
    <t>نوع فعالیت</t>
  </si>
  <si>
    <t>زیج وشاخص</t>
  </si>
  <si>
    <t>گزارش آمار</t>
  </si>
  <si>
    <t xml:space="preserve">جمعیت </t>
  </si>
  <si>
    <t>نظام ثبت مرگ</t>
  </si>
  <si>
    <t>IT</t>
  </si>
  <si>
    <t>میانگین</t>
  </si>
  <si>
    <t>پایش1</t>
  </si>
  <si>
    <t>پایش2</t>
  </si>
  <si>
    <t>برنامه ریزی</t>
  </si>
  <si>
    <t>آموزش</t>
  </si>
  <si>
    <t>جمع</t>
  </si>
  <si>
    <t>برنامه عملیاتی</t>
  </si>
  <si>
    <t>جمع امتیاز  فرایند برنامه ریزی</t>
  </si>
  <si>
    <t xml:space="preserve">درصد  </t>
  </si>
  <si>
    <t>سازماندهی</t>
  </si>
  <si>
    <t xml:space="preserve">دستورالعمل ها </t>
  </si>
  <si>
    <t xml:space="preserve">مواد آموزشی وتجهیزات،منابع  وامکانات </t>
  </si>
  <si>
    <t>جمع امتیاز  فرایند سازماندهی</t>
  </si>
  <si>
    <t>ریز
فرایند</t>
  </si>
  <si>
    <t>جمع امتیاز  فرایند سایر فعالیتها</t>
  </si>
  <si>
    <t>کل فرآیندها</t>
  </si>
  <si>
    <t>آیا به تعداد کارکنان کامپیوتر و تجهیزات مربوطه  وجود دارد؟     2</t>
  </si>
  <si>
    <t>آیا تمام کاربران به نحوه مطلوب به اینترنت دسترسی  دارند؟      2</t>
  </si>
  <si>
    <t>آیا تمام سیستم ها از ایمنی مناسب(وجود آنتی ویرویس معتبر بروز) برخوردارند؟       2</t>
  </si>
  <si>
    <t>آیا روند اجرای برنامه مکانیزاسیون مکاتبات  بنحومطلوب انجام می گردد ؟                   2</t>
  </si>
  <si>
    <t>برنامه اتوماسیون هماهنگ با دانشگاه راه اندازی و مورد استفاده قرار گرفته است؟       2</t>
  </si>
  <si>
    <t>آیا تمام  تمام خانه های بهداشت به اینترانت (در صورت عدم امکان دسترسی به اینترانت ؛اینترنت قثابل قبول است) دسترسی دارند؟ 3</t>
  </si>
  <si>
    <t>آمار</t>
  </si>
  <si>
    <t>جمع امتیاز کسب شده از کل فرآیندها در برنامه های آمار و IT</t>
  </si>
  <si>
    <t>درصد امتیاز کسب شده از کل برنامه های  آمار و IT</t>
  </si>
  <si>
    <t xml:space="preserve"> ایا دستورالعمل‌ها به صورت منظم بایگانی شده است ؟</t>
  </si>
  <si>
    <t>آیا منابع مواد /منابع آموزشی مرتبط با برنامه وجود دارد ؟</t>
  </si>
  <si>
    <t xml:space="preserve"> ایا مواد /منابع  آموزشی به صورت منظم و در شرایط مناسب نگهداری شده است ؟</t>
  </si>
  <si>
    <t>آیا پیگیری مکتوب جهت تامین و یا تعمیر تجهیزات ( در صورت وجود مشکل )انجام شده است؟</t>
  </si>
  <si>
    <t>آیا گزارشات آماری برنامه طبق دستورالعمل و به موقع ارسال شده است ؟</t>
  </si>
  <si>
    <t xml:space="preserve"> ایا فرمهای گزارش چوب خط برنامه به صورت صحیح تکمیل شده است ؟</t>
  </si>
  <si>
    <t>آیا مشکلات اجرایی و مربوط به سلامت منطقه شناسایی و اولویت بندی شده است ؟</t>
  </si>
  <si>
    <t>آیا فعالیتهای مداخله ای مناسب در راستای حل مشکلات طراحی و اجرا شده است ؟</t>
  </si>
  <si>
    <t>آگاهی ومهارت کارکنان</t>
  </si>
  <si>
    <t>آیا آگاهی و عملکرد کارکنان در زمینه برنامه مطلوب است ؟</t>
  </si>
  <si>
    <t>آیا مهارت کارکنان در زمینه برنامه مورد نظرمطلوب است ؟</t>
  </si>
  <si>
    <t>آیا لیست به هنگام دستورالعمل‌ها تهیه شده است؟</t>
  </si>
  <si>
    <t>آیا کارکنان از آخرین دستورالعمل‌ها آگاهی دارند؟</t>
  </si>
  <si>
    <t>آیا منابع آموزشی مرتبط با برنامه وجود دارد ؟</t>
  </si>
  <si>
    <t>آیا فرمهای اطلاعات آماری و گزارشات به درستی و مطابق دستورالعمل تکمیل می شود ؟</t>
  </si>
  <si>
    <t>آیا فرمهای اطلاعات آماری بررسی و کنترل .تجزیه وتحلیل  می شود؟</t>
  </si>
  <si>
    <t>آیا سابقه گزارشات و فرمها ؛دفاترو.. بصورت منظم  و مطابق دستورعمل نگهداری شده است؟</t>
  </si>
  <si>
    <t>جمع امتیاز  فرایند گزارش دهی</t>
  </si>
  <si>
    <t>آیا ليست كمبودهاي فرم ها ؛دفاتر وتجهيزاتي تهیه شده است؟</t>
  </si>
  <si>
    <t>آیا تجهيزات و فرمها و دفاتر جهت انجام امورجاری به میزان لازم و سالم وجوددارد؟</t>
  </si>
  <si>
    <t>آیا اطلاعات ثبت شده در پرونده خانوار کامل است؟</t>
  </si>
  <si>
    <t>آیا اطلاعات ثبت شده در پرونده خانوار  صحیح و بروز است؟</t>
  </si>
  <si>
    <t>گزارش عملکرد</t>
  </si>
  <si>
    <t>آیا  کارکنان دوره های آموزشی استاندارد برنامه را گذرانده است ؟</t>
  </si>
  <si>
    <t xml:space="preserve">آیا درخصوص  جمعیت و وضعیت منطقه اطلاع کافی دارد؟  </t>
  </si>
  <si>
    <t xml:space="preserve"> آیا آخرین دستورالعمل‌ها در مرکز وجود دارد ؟</t>
  </si>
  <si>
    <t>آیا گزارش و فرمهای آماری با سوابق و پرونده ها مطابقت دارد؟(صحت آماری)</t>
  </si>
  <si>
    <t>آیا در تکمیل و گزارش دهی به پسخوارند و اشکلات اعلام از ستاد شهرستان و مرکز توجه نموده و روند را اصلاح کرده است؟</t>
  </si>
  <si>
    <t>چک لیست پایش واحد آمار و IT درسطح مرکز شهری ……….</t>
  </si>
  <si>
    <t>شاخص</t>
  </si>
  <si>
    <t>آیا جهت پرونده دفتر اندکس براساس استاندارد وجوددارد؟</t>
  </si>
  <si>
    <t>آیا جهت پرونده دفتر اندکس براساس استاندارد تکمیل شده است؟</t>
  </si>
  <si>
    <t>آیا پرونده های خانوار بطور منظم و مطابق استاندارد تکمیل  می شود؟</t>
  </si>
  <si>
    <t>آیا پرونده های خانوار بطور منظم و مطابق استاندارد نگهداری می شود؟(تفکیک پرونده ٰخروج و..)</t>
  </si>
  <si>
    <t xml:space="preserve">آیا از سایر بخش ها و خانوار و داوطلبان سلامت گزارشات (وقایع حیاتی و..)  را دریافت می کند؟  </t>
  </si>
  <si>
    <t xml:space="preserve">آیا مستندات مربوط به فوت را در ختیار مرکز و پزشک جهت تعیین علت فوت قرار می دهد؟  </t>
  </si>
  <si>
    <t xml:space="preserve"> آیا کارکنان  ارتباط لازم را با داوطلبان سلامت و... برقرار نموده است ؟  </t>
  </si>
  <si>
    <t xml:space="preserve">آیا در بستر مناسب شبکه مطابق استاندارد فراهم شده است و کاربران به  نحوه مطلوب به اینترنت دسترسی  دارند ؟ </t>
  </si>
  <si>
    <t xml:space="preserve">آیا به تعداد کارکنان کامپیوتر و تجهیزات مربوطه  وجود دارد؟     </t>
  </si>
  <si>
    <t xml:space="preserve">آیا تمام سیستم ها از ایمنی مناسب(وجود آنتی ویرویس معتبر بروز) برخوردارند؟       </t>
  </si>
  <si>
    <t xml:space="preserve">آیا جهت سیستم های کامپوتر  مرکز و خانه های بهداشت  تابعه شناسنامه تهیه و در دسترس است؟  </t>
  </si>
  <si>
    <t>پایش های دوره ای واحد های محیطی</t>
  </si>
  <si>
    <t>آیا گزارش بازدید ستاد موجود و بطور منظم بایگانی می شود ؟</t>
  </si>
  <si>
    <t xml:space="preserve">آیا پسخواندها مورد پیگیری قرار گرفته و جهت مشکلات  مداخله طراحی می شود؟ </t>
  </si>
  <si>
    <t>آیا جوابیه پسخوراند به ستاد ارسال شده است ؟</t>
  </si>
  <si>
    <t>آیا کارکنان از مفهوم شاخصها بهداشتی اطلاع دارند؟</t>
  </si>
  <si>
    <t>آیا شاخصهای مرکز با سایر مراکز و میانگین شهرستان مقایسه شده است ؟</t>
  </si>
  <si>
    <t xml:space="preserve">آیا لیست وضعیت موجود ؛ نیاز ها و کمبود های (اینترنت ؛رایانهٰ؛ پرینتر و.) مربوط به شبکه و واحدهای تحت پوشش موجوداست؟  </t>
  </si>
  <si>
    <t xml:space="preserve"> آیا  شاخص های برنامه ها (جداول، نمودار،پورت فولیوو ...) رسم شده است؟</t>
  </si>
</sst>
</file>

<file path=xl/styles.xml><?xml version="1.0" encoding="utf-8"?>
<styleSheet xmlns="http://schemas.openxmlformats.org/spreadsheetml/2006/main">
  <numFmts count="10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_-[$ريال-429]\ * #,##0.00_-;_-[$ريال-429]\ * #,##0.00\-;_-[$ريال-429]\ * &quot;-&quot;??_-;_-@_-"/>
    <numFmt numFmtId="165" formatCode="0.0"/>
  </numFmts>
  <fonts count="64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10"/>
      <name val="Arial"/>
      <family val="2"/>
    </font>
    <font>
      <b/>
      <sz val="12"/>
      <color indexed="8"/>
      <name val="Arial"/>
      <family val="2"/>
    </font>
    <font>
      <sz val="18"/>
      <color indexed="8"/>
      <name val="Calibri"/>
      <family val="2"/>
    </font>
    <font>
      <b/>
      <sz val="18"/>
      <color indexed="8"/>
      <name val="Arial"/>
      <family val="2"/>
    </font>
    <font>
      <sz val="18"/>
      <color indexed="10"/>
      <name val="Calibri"/>
      <family val="2"/>
    </font>
    <font>
      <sz val="16"/>
      <color indexed="10"/>
      <name val="Calibri"/>
      <family val="2"/>
    </font>
    <font>
      <b/>
      <sz val="11"/>
      <color indexed="8"/>
      <name val="Arial"/>
      <family val="2"/>
    </font>
    <font>
      <sz val="9"/>
      <color indexed="8"/>
      <name val="Calibri"/>
      <family val="2"/>
    </font>
    <font>
      <b/>
      <sz val="14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5"/>
      <name val="Arial"/>
      <family val="2"/>
    </font>
    <font>
      <b/>
      <sz val="12"/>
      <color theme="1"/>
      <name val="Arial"/>
      <family val="2"/>
    </font>
    <font>
      <sz val="18"/>
      <color theme="1"/>
      <name val="Calibri"/>
      <family val="2"/>
    </font>
    <font>
      <b/>
      <sz val="18"/>
      <color theme="1"/>
      <name val="Arial"/>
      <family val="2"/>
    </font>
    <font>
      <sz val="18"/>
      <color rgb="FFFF0000"/>
      <name val="Calibri"/>
      <family val="2"/>
    </font>
    <font>
      <sz val="16"/>
      <color rgb="FFFF0000"/>
      <name val="Calibri"/>
      <family val="2"/>
    </font>
    <font>
      <b/>
      <sz val="11"/>
      <color theme="1"/>
      <name val="Arial"/>
      <family val="2"/>
    </font>
    <font>
      <sz val="9"/>
      <color theme="1"/>
      <name val="Calibri"/>
      <family val="2"/>
    </font>
    <font>
      <b/>
      <sz val="14"/>
      <color theme="1"/>
      <name val="Arial"/>
      <family val="2"/>
    </font>
    <font>
      <b/>
      <sz val="10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 style="medium"/>
    </border>
    <border>
      <left/>
      <right style="thin"/>
      <top style="thin"/>
      <bottom style="medium"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/>
      <top style="thin"/>
      <bottom style="medium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/>
      <bottom style="thin"/>
    </border>
    <border>
      <left style="thin"/>
      <right/>
      <top>
        <color indexed="63"/>
      </top>
      <bottom style="thin"/>
    </border>
    <border>
      <left style="thin"/>
      <right style="medium"/>
      <top/>
      <bottom style="medium"/>
    </border>
    <border>
      <left/>
      <right>
        <color indexed="63"/>
      </right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medium"/>
      <top style="medium"/>
      <bottom/>
    </border>
    <border>
      <left style="double"/>
      <right style="medium"/>
      <top/>
      <bottom style="medium"/>
    </border>
    <border>
      <left/>
      <right/>
      <top style="medium"/>
      <bottom style="thin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86">
    <xf numFmtId="0" fontId="0" fillId="0" borderId="0" xfId="0" applyFont="1" applyAlignment="1">
      <alignment/>
    </xf>
    <xf numFmtId="0" fontId="50" fillId="33" borderId="10" xfId="44" applyNumberFormat="1" applyFont="1" applyFill="1" applyBorder="1" applyAlignment="1">
      <alignment horizontal="center" vertical="center" wrapText="1" readingOrder="2"/>
    </xf>
    <xf numFmtId="0" fontId="50" fillId="33" borderId="11" xfId="44" applyNumberFormat="1" applyFont="1" applyFill="1" applyBorder="1" applyAlignment="1">
      <alignment horizontal="center" vertical="center" wrapText="1" readingOrder="2"/>
    </xf>
    <xf numFmtId="164" fontId="51" fillId="33" borderId="12" xfId="0" applyNumberFormat="1" applyFont="1" applyFill="1" applyBorder="1" applyAlignment="1">
      <alignment horizontal="center" vertical="center" wrapText="1" readingOrder="2"/>
    </xf>
    <xf numFmtId="0" fontId="52" fillId="34" borderId="13" xfId="0" applyFont="1" applyFill="1" applyBorder="1" applyAlignment="1">
      <alignment horizontal="center" vertical="center" wrapText="1" readingOrder="2"/>
    </xf>
    <xf numFmtId="0" fontId="50" fillId="0" borderId="14" xfId="0" applyFont="1" applyBorder="1" applyAlignment="1">
      <alignment horizontal="center" vertical="center" wrapText="1" readingOrder="2"/>
    </xf>
    <xf numFmtId="0" fontId="52" fillId="35" borderId="15" xfId="44" applyNumberFormat="1" applyFont="1" applyFill="1" applyBorder="1" applyAlignment="1">
      <alignment horizontal="center" vertical="center" wrapText="1" readingOrder="2"/>
    </xf>
    <xf numFmtId="0" fontId="52" fillId="35" borderId="16" xfId="44" applyNumberFormat="1" applyFont="1" applyFill="1" applyBorder="1" applyAlignment="1">
      <alignment horizontal="center" vertical="center" wrapText="1" readingOrder="2"/>
    </xf>
    <xf numFmtId="0" fontId="52" fillId="35" borderId="17" xfId="44" applyNumberFormat="1" applyFont="1" applyFill="1" applyBorder="1" applyAlignment="1">
      <alignment horizontal="center" vertical="center" wrapText="1" readingOrder="2"/>
    </xf>
    <xf numFmtId="0" fontId="52" fillId="35" borderId="18" xfId="44" applyNumberFormat="1" applyFont="1" applyFill="1" applyBorder="1" applyAlignment="1">
      <alignment horizontal="center" vertical="center" wrapText="1" readingOrder="2"/>
    </xf>
    <xf numFmtId="0" fontId="50" fillId="34" borderId="13" xfId="0" applyFont="1" applyFill="1" applyBorder="1" applyAlignment="1">
      <alignment horizontal="center" vertical="center" wrapText="1" readingOrder="2"/>
    </xf>
    <xf numFmtId="0" fontId="50" fillId="0" borderId="16" xfId="0" applyFont="1" applyFill="1" applyBorder="1" applyAlignment="1">
      <alignment horizontal="center" vertical="center" wrapText="1" readingOrder="2"/>
    </xf>
    <xf numFmtId="0" fontId="50" fillId="0" borderId="17" xfId="0" applyFont="1" applyFill="1" applyBorder="1" applyAlignment="1">
      <alignment horizontal="center" vertical="center" wrapText="1" readingOrder="2"/>
    </xf>
    <xf numFmtId="0" fontId="50" fillId="0" borderId="19" xfId="0" applyFont="1" applyFill="1" applyBorder="1" applyAlignment="1">
      <alignment horizontal="center" vertical="center" wrapText="1" readingOrder="2"/>
    </xf>
    <xf numFmtId="0" fontId="50" fillId="0" borderId="20" xfId="0" applyFont="1" applyFill="1" applyBorder="1" applyAlignment="1">
      <alignment horizontal="center" vertical="center" wrapText="1" readingOrder="2"/>
    </xf>
    <xf numFmtId="0" fontId="50" fillId="0" borderId="21" xfId="0" applyFont="1" applyFill="1" applyBorder="1" applyAlignment="1">
      <alignment horizontal="center" vertical="center" wrapText="1" readingOrder="2"/>
    </xf>
    <xf numFmtId="0" fontId="50" fillId="0" borderId="10" xfId="0" applyFont="1" applyFill="1" applyBorder="1" applyAlignment="1">
      <alignment horizontal="center" vertical="center" wrapText="1" readingOrder="2"/>
    </xf>
    <xf numFmtId="0" fontId="50" fillId="0" borderId="11" xfId="0" applyFont="1" applyFill="1" applyBorder="1" applyAlignment="1">
      <alignment horizontal="center" vertical="center" wrapText="1" readingOrder="2"/>
    </xf>
    <xf numFmtId="0" fontId="53" fillId="36" borderId="12" xfId="0" applyFont="1" applyFill="1" applyBorder="1" applyAlignment="1">
      <alignment horizontal="center" vertical="center" textRotation="90" wrapText="1" readingOrder="2"/>
    </xf>
    <xf numFmtId="0" fontId="50" fillId="36" borderId="12" xfId="0" applyFont="1" applyFill="1" applyBorder="1" applyAlignment="1">
      <alignment horizontal="center" vertical="center" wrapText="1" readingOrder="2"/>
    </xf>
    <xf numFmtId="0" fontId="50" fillId="37" borderId="12" xfId="0" applyFont="1" applyFill="1" applyBorder="1" applyAlignment="1">
      <alignment horizontal="right" vertical="center" wrapText="1" readingOrder="2"/>
    </xf>
    <xf numFmtId="0" fontId="50" fillId="37" borderId="12" xfId="0" applyFont="1" applyFill="1" applyBorder="1" applyAlignment="1">
      <alignment horizontal="center" vertical="center" wrapText="1" readingOrder="2"/>
    </xf>
    <xf numFmtId="0" fontId="52" fillId="38" borderId="16" xfId="44" applyNumberFormat="1" applyFont="1" applyFill="1" applyBorder="1" applyAlignment="1">
      <alignment horizontal="center" vertical="center" wrapText="1" readingOrder="2"/>
    </xf>
    <xf numFmtId="0" fontId="50" fillId="38" borderId="12" xfId="0" applyFont="1" applyFill="1" applyBorder="1" applyAlignment="1">
      <alignment horizontal="center" vertical="center" wrapText="1" readingOrder="2"/>
    </xf>
    <xf numFmtId="0" fontId="50" fillId="33" borderId="22" xfId="44" applyNumberFormat="1" applyFont="1" applyFill="1" applyBorder="1" applyAlignment="1">
      <alignment horizontal="center" vertical="center" wrapText="1" readingOrder="2"/>
    </xf>
    <xf numFmtId="0" fontId="50" fillId="33" borderId="23" xfId="44" applyNumberFormat="1" applyFont="1" applyFill="1" applyBorder="1" applyAlignment="1">
      <alignment horizontal="center" vertical="center" wrapText="1" readingOrder="2"/>
    </xf>
    <xf numFmtId="0" fontId="54" fillId="37" borderId="24" xfId="0" applyFont="1" applyFill="1" applyBorder="1" applyAlignment="1">
      <alignment horizontal="center" vertical="center" wrapText="1" readingOrder="2"/>
    </xf>
    <xf numFmtId="0" fontId="52" fillId="38" borderId="17" xfId="44" applyNumberFormat="1" applyFont="1" applyFill="1" applyBorder="1" applyAlignment="1">
      <alignment horizontal="center" vertical="center" wrapText="1" readingOrder="2"/>
    </xf>
    <xf numFmtId="0" fontId="55" fillId="38" borderId="12" xfId="0" applyFont="1" applyFill="1" applyBorder="1" applyAlignment="1">
      <alignment horizontal="center" vertical="center" wrapText="1" readingOrder="2"/>
    </xf>
    <xf numFmtId="0" fontId="0" fillId="0" borderId="0" xfId="0" applyBorder="1" applyAlignment="1">
      <alignment/>
    </xf>
    <xf numFmtId="0" fontId="52" fillId="33" borderId="13" xfId="0" applyFont="1" applyFill="1" applyBorder="1" applyAlignment="1">
      <alignment horizontal="center" vertical="center" wrapText="1" readingOrder="2"/>
    </xf>
    <xf numFmtId="0" fontId="50" fillId="0" borderId="25" xfId="0" applyFont="1" applyFill="1" applyBorder="1" applyAlignment="1">
      <alignment horizontal="center" vertical="center" wrapText="1" readingOrder="2"/>
    </xf>
    <xf numFmtId="0" fontId="52" fillId="35" borderId="26" xfId="44" applyNumberFormat="1" applyFont="1" applyFill="1" applyBorder="1" applyAlignment="1">
      <alignment horizontal="center" vertical="center" wrapText="1" readingOrder="2"/>
    </xf>
    <xf numFmtId="0" fontId="52" fillId="35" borderId="27" xfId="44" applyNumberFormat="1" applyFont="1" applyFill="1" applyBorder="1" applyAlignment="1">
      <alignment horizontal="center" vertical="center" wrapText="1" readingOrder="2"/>
    </xf>
    <xf numFmtId="0" fontId="50" fillId="37" borderId="28" xfId="0" applyFont="1" applyFill="1" applyBorder="1" applyAlignment="1">
      <alignment horizontal="right" vertical="center" wrapText="1" readingOrder="2"/>
    </xf>
    <xf numFmtId="0" fontId="54" fillId="38" borderId="24" xfId="0" applyFont="1" applyFill="1" applyBorder="1" applyAlignment="1">
      <alignment horizontal="center" vertical="center" wrapText="1" readingOrder="2"/>
    </xf>
    <xf numFmtId="0" fontId="0" fillId="0" borderId="0" xfId="0" applyBorder="1" applyAlignment="1">
      <alignment horizontal="center"/>
    </xf>
    <xf numFmtId="2" fontId="51" fillId="33" borderId="29" xfId="0" applyNumberFormat="1" applyFont="1" applyFill="1" applyBorder="1" applyAlignment="1">
      <alignment horizontal="center" vertical="center" wrapText="1" readingOrder="2"/>
    </xf>
    <xf numFmtId="2" fontId="52" fillId="35" borderId="14" xfId="44" applyNumberFormat="1" applyFont="1" applyFill="1" applyBorder="1" applyAlignment="1">
      <alignment horizontal="center" vertical="center" wrapText="1" readingOrder="2"/>
    </xf>
    <xf numFmtId="2" fontId="52" fillId="35" borderId="16" xfId="44" applyNumberFormat="1" applyFont="1" applyFill="1" applyBorder="1" applyAlignment="1">
      <alignment horizontal="center" vertical="center" wrapText="1" readingOrder="2"/>
    </xf>
    <xf numFmtId="2" fontId="52" fillId="35" borderId="18" xfId="44" applyNumberFormat="1" applyFont="1" applyFill="1" applyBorder="1" applyAlignment="1">
      <alignment horizontal="center" vertical="center" wrapText="1" readingOrder="2"/>
    </xf>
    <xf numFmtId="2" fontId="52" fillId="38" borderId="16" xfId="44" applyNumberFormat="1" applyFont="1" applyFill="1" applyBorder="1" applyAlignment="1">
      <alignment horizontal="center" vertical="center" wrapText="1" readingOrder="2"/>
    </xf>
    <xf numFmtId="2" fontId="50" fillId="38" borderId="12" xfId="0" applyNumberFormat="1" applyFont="1" applyFill="1" applyBorder="1" applyAlignment="1">
      <alignment horizontal="center" vertical="center" wrapText="1" readingOrder="2"/>
    </xf>
    <xf numFmtId="2" fontId="51" fillId="33" borderId="12" xfId="0" applyNumberFormat="1" applyFont="1" applyFill="1" applyBorder="1" applyAlignment="1">
      <alignment horizontal="center" vertical="center" wrapText="1" readingOrder="2"/>
    </xf>
    <xf numFmtId="2" fontId="55" fillId="38" borderId="12" xfId="0" applyNumberFormat="1" applyFont="1" applyFill="1" applyBorder="1" applyAlignment="1">
      <alignment horizontal="center" vertical="center" wrapText="1" readingOrder="2"/>
    </xf>
    <xf numFmtId="2" fontId="52" fillId="35" borderId="25" xfId="44" applyNumberFormat="1" applyFont="1" applyFill="1" applyBorder="1" applyAlignment="1">
      <alignment horizontal="center" vertical="center" wrapText="1" readingOrder="2"/>
    </xf>
    <xf numFmtId="2" fontId="54" fillId="38" borderId="24" xfId="0" applyNumberFormat="1" applyFont="1" applyFill="1" applyBorder="1" applyAlignment="1">
      <alignment horizontal="center" vertical="center" wrapText="1" readingOrder="2"/>
    </xf>
    <xf numFmtId="2" fontId="0" fillId="0" borderId="0" xfId="0" applyNumberFormat="1" applyBorder="1" applyAlignment="1">
      <alignment horizontal="center"/>
    </xf>
    <xf numFmtId="2" fontId="50" fillId="37" borderId="12" xfId="0" applyNumberFormat="1" applyFont="1" applyFill="1" applyBorder="1" applyAlignment="1">
      <alignment horizontal="center" vertical="center" wrapText="1" readingOrder="2"/>
    </xf>
    <xf numFmtId="0" fontId="50" fillId="37" borderId="30" xfId="0" applyFont="1" applyFill="1" applyBorder="1" applyAlignment="1">
      <alignment horizontal="center" vertical="center" wrapText="1" readingOrder="2"/>
    </xf>
    <xf numFmtId="0" fontId="55" fillId="39" borderId="20" xfId="44" applyNumberFormat="1" applyFont="1" applyFill="1" applyBorder="1" applyAlignment="1">
      <alignment horizontal="center" vertical="center" wrapText="1" readingOrder="2"/>
    </xf>
    <xf numFmtId="0" fontId="56" fillId="0" borderId="31" xfId="0" applyFont="1" applyBorder="1" applyAlignment="1">
      <alignment horizontal="center" vertical="center"/>
    </xf>
    <xf numFmtId="0" fontId="57" fillId="33" borderId="31" xfId="44" applyNumberFormat="1" applyFont="1" applyFill="1" applyBorder="1" applyAlignment="1">
      <alignment horizontal="center" vertical="center" wrapText="1" readingOrder="2"/>
    </xf>
    <xf numFmtId="165" fontId="56" fillId="0" borderId="31" xfId="0" applyNumberFormat="1" applyFont="1" applyBorder="1" applyAlignment="1">
      <alignment horizontal="center" vertical="center"/>
    </xf>
    <xf numFmtId="0" fontId="56" fillId="2" borderId="31" xfId="0" applyFont="1" applyFill="1" applyBorder="1" applyAlignment="1">
      <alignment horizontal="center" vertical="center"/>
    </xf>
    <xf numFmtId="0" fontId="58" fillId="0" borderId="31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7" fillId="2" borderId="32" xfId="0" applyFont="1" applyFill="1" applyBorder="1" applyAlignment="1">
      <alignment horizontal="right" vertical="center" wrapText="1" readingOrder="2"/>
    </xf>
    <xf numFmtId="0" fontId="57" fillId="2" borderId="33" xfId="0" applyFont="1" applyFill="1" applyBorder="1" applyAlignment="1">
      <alignment horizontal="right" vertical="center" wrapText="1" readingOrder="2"/>
    </xf>
    <xf numFmtId="2" fontId="2" fillId="6" borderId="20" xfId="44" applyNumberFormat="1" applyFont="1" applyFill="1" applyBorder="1" applyAlignment="1">
      <alignment horizontal="center" vertical="center" wrapText="1" readingOrder="2"/>
    </xf>
    <xf numFmtId="2" fontId="2" fillId="6" borderId="26" xfId="44" applyNumberFormat="1" applyFont="1" applyFill="1" applyBorder="1" applyAlignment="1">
      <alignment horizontal="center" vertical="center" wrapText="1" readingOrder="2"/>
    </xf>
    <xf numFmtId="2" fontId="2" fillId="6" borderId="34" xfId="44" applyNumberFormat="1" applyFont="1" applyFill="1" applyBorder="1" applyAlignment="1">
      <alignment horizontal="center" vertical="center" wrapText="1" readingOrder="2"/>
    </xf>
    <xf numFmtId="2" fontId="2" fillId="6" borderId="35" xfId="44" applyNumberFormat="1" applyFont="1" applyFill="1" applyBorder="1" applyAlignment="1">
      <alignment horizontal="center" vertical="center" wrapText="1" readingOrder="2"/>
    </xf>
    <xf numFmtId="2" fontId="52" fillId="2" borderId="34" xfId="44" applyNumberFormat="1" applyFont="1" applyFill="1" applyBorder="1" applyAlignment="1">
      <alignment horizontal="center" vertical="center" wrapText="1" readingOrder="2"/>
    </xf>
    <xf numFmtId="2" fontId="52" fillId="2" borderId="35" xfId="44" applyNumberFormat="1" applyFont="1" applyFill="1" applyBorder="1" applyAlignment="1">
      <alignment horizontal="center" vertical="center" wrapText="1" readingOrder="2"/>
    </xf>
    <xf numFmtId="2" fontId="52" fillId="11" borderId="16" xfId="44" applyNumberFormat="1" applyFont="1" applyFill="1" applyBorder="1" applyAlignment="1">
      <alignment horizontal="center" vertical="center" wrapText="1" readingOrder="2"/>
    </xf>
    <xf numFmtId="2" fontId="50" fillId="11" borderId="12" xfId="0" applyNumberFormat="1" applyFont="1" applyFill="1" applyBorder="1" applyAlignment="1">
      <alignment horizontal="center" vertical="center" wrapText="1" readingOrder="2"/>
    </xf>
    <xf numFmtId="2" fontId="54" fillId="11" borderId="36" xfId="0" applyNumberFormat="1" applyFont="1" applyFill="1" applyBorder="1" applyAlignment="1">
      <alignment horizontal="center" vertical="center" wrapText="1" readingOrder="2"/>
    </xf>
    <xf numFmtId="2" fontId="55" fillId="11" borderId="12" xfId="0" applyNumberFormat="1" applyFont="1" applyFill="1" applyBorder="1" applyAlignment="1">
      <alignment horizontal="center" vertical="center" wrapText="1" readingOrder="2"/>
    </xf>
    <xf numFmtId="2" fontId="55" fillId="37" borderId="37" xfId="44" applyNumberFormat="1" applyFont="1" applyFill="1" applyBorder="1" applyAlignment="1">
      <alignment horizontal="center" vertical="center" wrapText="1" readingOrder="2"/>
    </xf>
    <xf numFmtId="2" fontId="51" fillId="9" borderId="29" xfId="0" applyNumberFormat="1" applyFont="1" applyFill="1" applyBorder="1" applyAlignment="1">
      <alignment horizontal="center" vertical="center" wrapText="1" readingOrder="2"/>
    </xf>
    <xf numFmtId="164" fontId="51" fillId="9" borderId="12" xfId="0" applyNumberFormat="1" applyFont="1" applyFill="1" applyBorder="1" applyAlignment="1">
      <alignment horizontal="center" vertical="center" wrapText="1" readingOrder="2"/>
    </xf>
    <xf numFmtId="164" fontId="52" fillId="34" borderId="31" xfId="44" applyNumberFormat="1" applyFont="1" applyFill="1" applyBorder="1" applyAlignment="1">
      <alignment horizontal="right" vertical="center" wrapText="1" readingOrder="1"/>
    </xf>
    <xf numFmtId="0" fontId="0" fillId="0" borderId="0" xfId="0" applyAlignment="1">
      <alignment horizontal="center"/>
    </xf>
    <xf numFmtId="0" fontId="55" fillId="34" borderId="12" xfId="0" applyFont="1" applyFill="1" applyBorder="1" applyAlignment="1">
      <alignment horizontal="center" vertical="center" textRotation="90" wrapText="1" readingOrder="2"/>
    </xf>
    <xf numFmtId="0" fontId="53" fillId="33" borderId="38" xfId="44" applyNumberFormat="1" applyFont="1" applyFill="1" applyBorder="1" applyAlignment="1">
      <alignment horizontal="center" vertical="center" wrapText="1" readingOrder="1"/>
    </xf>
    <xf numFmtId="0" fontId="53" fillId="33" borderId="39" xfId="44" applyNumberFormat="1" applyFont="1" applyFill="1" applyBorder="1" applyAlignment="1">
      <alignment horizontal="center" vertical="center" wrapText="1" readingOrder="2"/>
    </xf>
    <xf numFmtId="0" fontId="52" fillId="34" borderId="32" xfId="44" applyNumberFormat="1" applyFont="1" applyFill="1" applyBorder="1" applyAlignment="1">
      <alignment horizontal="right" vertical="center" wrapText="1" readingOrder="2"/>
    </xf>
    <xf numFmtId="0" fontId="52" fillId="40" borderId="40" xfId="44" applyNumberFormat="1" applyFont="1" applyFill="1" applyBorder="1" applyAlignment="1">
      <alignment horizontal="right" vertical="center" wrapText="1" readingOrder="2"/>
    </xf>
    <xf numFmtId="0" fontId="52" fillId="40" borderId="41" xfId="44" applyNumberFormat="1" applyFont="1" applyFill="1" applyBorder="1" applyAlignment="1">
      <alignment horizontal="right" vertical="center" wrapText="1" readingOrder="2"/>
    </xf>
    <xf numFmtId="2" fontId="51" fillId="33" borderId="30" xfId="0" applyNumberFormat="1" applyFont="1" applyFill="1" applyBorder="1" applyAlignment="1">
      <alignment horizontal="center" vertical="center" wrapText="1" readingOrder="2"/>
    </xf>
    <xf numFmtId="164" fontId="51" fillId="33" borderId="30" xfId="0" applyNumberFormat="1" applyFont="1" applyFill="1" applyBorder="1" applyAlignment="1">
      <alignment horizontal="center" vertical="center" wrapText="1" readingOrder="2"/>
    </xf>
    <xf numFmtId="2" fontId="52" fillId="2" borderId="14" xfId="44" applyNumberFormat="1" applyFont="1" applyFill="1" applyBorder="1" applyAlignment="1">
      <alignment horizontal="center" vertical="center" wrapText="1" readingOrder="2"/>
    </xf>
    <xf numFmtId="0" fontId="50" fillId="0" borderId="42" xfId="0" applyFont="1" applyFill="1" applyBorder="1" applyAlignment="1">
      <alignment horizontal="center" vertical="center" wrapText="1" readingOrder="2"/>
    </xf>
    <xf numFmtId="0" fontId="52" fillId="35" borderId="11" xfId="44" applyNumberFormat="1" applyFont="1" applyFill="1" applyBorder="1" applyAlignment="1">
      <alignment horizontal="center" vertical="center" wrapText="1" readingOrder="2"/>
    </xf>
    <xf numFmtId="0" fontId="54" fillId="38" borderId="28" xfId="0" applyFont="1" applyFill="1" applyBorder="1" applyAlignment="1">
      <alignment horizontal="center" vertical="center" wrapText="1" readingOrder="2"/>
    </xf>
    <xf numFmtId="0" fontId="52" fillId="35" borderId="35" xfId="44" applyNumberFormat="1" applyFont="1" applyFill="1" applyBorder="1" applyAlignment="1">
      <alignment horizontal="center" vertical="center" wrapText="1" readingOrder="2"/>
    </xf>
    <xf numFmtId="165" fontId="50" fillId="37" borderId="30" xfId="0" applyNumberFormat="1" applyFont="1" applyFill="1" applyBorder="1" applyAlignment="1">
      <alignment horizontal="center" vertical="center" wrapText="1" readingOrder="2"/>
    </xf>
    <xf numFmtId="1" fontId="52" fillId="37" borderId="34" xfId="44" applyNumberFormat="1" applyFont="1" applyFill="1" applyBorder="1" applyAlignment="1">
      <alignment horizontal="center" vertical="center" wrapText="1" readingOrder="2"/>
    </xf>
    <xf numFmtId="0" fontId="52" fillId="0" borderId="43" xfId="44" applyNumberFormat="1" applyFont="1" applyFill="1" applyBorder="1" applyAlignment="1">
      <alignment horizontal="right" vertical="center" wrapText="1" readingOrder="2"/>
    </xf>
    <xf numFmtId="0" fontId="52" fillId="0" borderId="44" xfId="44" applyNumberFormat="1" applyFont="1" applyFill="1" applyBorder="1" applyAlignment="1">
      <alignment horizontal="right" vertical="center" wrapText="1" readingOrder="2"/>
    </xf>
    <xf numFmtId="0" fontId="52" fillId="0" borderId="44" xfId="44" applyNumberFormat="1" applyFont="1" applyFill="1" applyBorder="1" applyAlignment="1">
      <alignment horizontal="right" vertical="center" wrapText="1"/>
    </xf>
    <xf numFmtId="164" fontId="52" fillId="34" borderId="42" xfId="44" applyNumberFormat="1" applyFont="1" applyFill="1" applyBorder="1" applyAlignment="1">
      <alignment horizontal="right" vertical="center" wrapText="1" readingOrder="1"/>
    </xf>
    <xf numFmtId="164" fontId="52" fillId="34" borderId="42" xfId="44" applyNumberFormat="1" applyFont="1" applyFill="1" applyBorder="1" applyAlignment="1">
      <alignment horizontal="right" vertical="center" wrapText="1" readingOrder="2"/>
    </xf>
    <xf numFmtId="164" fontId="52" fillId="0" borderId="13" xfId="44" applyNumberFormat="1" applyFont="1" applyFill="1" applyBorder="1" applyAlignment="1">
      <alignment horizontal="right" vertical="center" wrapText="1" readingOrder="2"/>
    </xf>
    <xf numFmtId="0" fontId="50" fillId="0" borderId="45" xfId="0" applyFont="1" applyFill="1" applyBorder="1" applyAlignment="1">
      <alignment horizontal="center" vertical="center" wrapText="1" readingOrder="2"/>
    </xf>
    <xf numFmtId="0" fontId="50" fillId="0" borderId="37" xfId="0" applyFont="1" applyFill="1" applyBorder="1" applyAlignment="1">
      <alignment horizontal="center" vertical="center" wrapText="1" readingOrder="2"/>
    </xf>
    <xf numFmtId="0" fontId="50" fillId="0" borderId="46" xfId="0" applyFont="1" applyFill="1" applyBorder="1" applyAlignment="1">
      <alignment horizontal="center" vertical="center" wrapText="1" readingOrder="2"/>
    </xf>
    <xf numFmtId="0" fontId="55" fillId="34" borderId="39" xfId="0" applyFont="1" applyFill="1" applyBorder="1" applyAlignment="1">
      <alignment horizontal="center" vertical="center" textRotation="90" wrapText="1" readingOrder="2"/>
    </xf>
    <xf numFmtId="0" fontId="55" fillId="34" borderId="38" xfId="0" applyFont="1" applyFill="1" applyBorder="1" applyAlignment="1">
      <alignment horizontal="center" vertical="center" textRotation="90" wrapText="1" readingOrder="2"/>
    </xf>
    <xf numFmtId="0" fontId="60" fillId="34" borderId="28" xfId="0" applyFont="1" applyFill="1" applyBorder="1" applyAlignment="1">
      <alignment horizontal="center" vertical="center" textRotation="90" wrapText="1" readingOrder="2"/>
    </xf>
    <xf numFmtId="165" fontId="50" fillId="37" borderId="12" xfId="0" applyNumberFormat="1" applyFont="1" applyFill="1" applyBorder="1" applyAlignment="1">
      <alignment horizontal="center" vertical="center" wrapText="1" readingOrder="2"/>
    </xf>
    <xf numFmtId="0" fontId="52" fillId="34" borderId="43" xfId="44" applyNumberFormat="1" applyFont="1" applyFill="1" applyBorder="1" applyAlignment="1">
      <alignment horizontal="right" vertical="center" wrapText="1" readingOrder="2"/>
    </xf>
    <xf numFmtId="164" fontId="52" fillId="34" borderId="43" xfId="44" applyNumberFormat="1" applyFont="1" applyFill="1" applyBorder="1" applyAlignment="1">
      <alignment horizontal="right" vertical="center" wrapText="1" readingOrder="1"/>
    </xf>
    <xf numFmtId="164" fontId="52" fillId="34" borderId="43" xfId="44" applyNumberFormat="1" applyFont="1" applyFill="1" applyBorder="1" applyAlignment="1">
      <alignment horizontal="right" vertical="center" wrapText="1" readingOrder="2"/>
    </xf>
    <xf numFmtId="0" fontId="52" fillId="34" borderId="41" xfId="44" applyNumberFormat="1" applyFont="1" applyFill="1" applyBorder="1" applyAlignment="1">
      <alignment horizontal="right" vertical="center" wrapText="1" readingOrder="2"/>
    </xf>
    <xf numFmtId="2" fontId="52" fillId="35" borderId="37" xfId="44" applyNumberFormat="1" applyFont="1" applyFill="1" applyBorder="1" applyAlignment="1">
      <alignment horizontal="center" vertical="center" wrapText="1" readingOrder="2"/>
    </xf>
    <xf numFmtId="165" fontId="55" fillId="39" borderId="10" xfId="44" applyNumberFormat="1" applyFont="1" applyFill="1" applyBorder="1" applyAlignment="1">
      <alignment horizontal="center" vertical="center" wrapText="1" readingOrder="2"/>
    </xf>
    <xf numFmtId="0" fontId="52" fillId="40" borderId="32" xfId="44" applyNumberFormat="1" applyFont="1" applyFill="1" applyBorder="1" applyAlignment="1">
      <alignment horizontal="right" vertical="top" wrapText="1" readingOrder="2"/>
    </xf>
    <xf numFmtId="164" fontId="52" fillId="34" borderId="47" xfId="44" applyNumberFormat="1" applyFont="1" applyFill="1" applyBorder="1" applyAlignment="1">
      <alignment horizontal="right" vertical="center" wrapText="1" readingOrder="2"/>
    </xf>
    <xf numFmtId="0" fontId="50" fillId="34" borderId="20" xfId="0" applyFont="1" applyFill="1" applyBorder="1" applyAlignment="1">
      <alignment horizontal="center" vertical="center" wrapText="1" readingOrder="2"/>
    </xf>
    <xf numFmtId="0" fontId="50" fillId="34" borderId="21" xfId="0" applyFont="1" applyFill="1" applyBorder="1" applyAlignment="1">
      <alignment horizontal="center" vertical="center" wrapText="1" readingOrder="2"/>
    </xf>
    <xf numFmtId="0" fontId="50" fillId="34" borderId="34" xfId="0" applyFont="1" applyFill="1" applyBorder="1" applyAlignment="1">
      <alignment horizontal="center" vertical="center" wrapText="1" readingOrder="2"/>
    </xf>
    <xf numFmtId="0" fontId="50" fillId="34" borderId="15" xfId="0" applyFont="1" applyFill="1" applyBorder="1" applyAlignment="1">
      <alignment horizontal="center" vertical="center" wrapText="1" readingOrder="2"/>
    </xf>
    <xf numFmtId="0" fontId="50" fillId="34" borderId="19" xfId="0" applyFont="1" applyFill="1" applyBorder="1" applyAlignment="1">
      <alignment horizontal="center" vertical="center" wrapText="1" readingOrder="2"/>
    </xf>
    <xf numFmtId="0" fontId="50" fillId="34" borderId="17" xfId="0" applyFont="1" applyFill="1" applyBorder="1" applyAlignment="1">
      <alignment horizontal="center" vertical="center" wrapText="1" readingOrder="2"/>
    </xf>
    <xf numFmtId="0" fontId="50" fillId="0" borderId="48" xfId="0" applyFont="1" applyFill="1" applyBorder="1" applyAlignment="1">
      <alignment horizontal="right" vertical="center" wrapText="1" readingOrder="2"/>
    </xf>
    <xf numFmtId="164" fontId="52" fillId="34" borderId="49" xfId="44" applyNumberFormat="1" applyFont="1" applyFill="1" applyBorder="1" applyAlignment="1">
      <alignment horizontal="right" vertical="center" wrapText="1" readingOrder="2"/>
    </xf>
    <xf numFmtId="0" fontId="50" fillId="2" borderId="32" xfId="0" applyFont="1" applyFill="1" applyBorder="1" applyAlignment="1">
      <alignment horizontal="right" vertical="center" wrapText="1" readingOrder="2"/>
    </xf>
    <xf numFmtId="0" fontId="50" fillId="41" borderId="20" xfId="0" applyFont="1" applyFill="1" applyBorder="1" applyAlignment="1">
      <alignment horizontal="center" vertical="center" wrapText="1" readingOrder="2"/>
    </xf>
    <xf numFmtId="0" fontId="50" fillId="41" borderId="21" xfId="0" applyFont="1" applyFill="1" applyBorder="1" applyAlignment="1">
      <alignment horizontal="center" vertical="center" wrapText="1" readingOrder="2"/>
    </xf>
    <xf numFmtId="0" fontId="50" fillId="41" borderId="34" xfId="0" applyFont="1" applyFill="1" applyBorder="1" applyAlignment="1">
      <alignment horizontal="center" vertical="center" wrapText="1" readingOrder="2"/>
    </xf>
    <xf numFmtId="0" fontId="50" fillId="41" borderId="15" xfId="0" applyFont="1" applyFill="1" applyBorder="1" applyAlignment="1">
      <alignment horizontal="center" vertical="center" wrapText="1" readingOrder="2"/>
    </xf>
    <xf numFmtId="0" fontId="50" fillId="41" borderId="24" xfId="0" applyFont="1" applyFill="1" applyBorder="1" applyAlignment="1">
      <alignment horizontal="center" vertical="center" wrapText="1" readingOrder="2"/>
    </xf>
    <xf numFmtId="0" fontId="50" fillId="41" borderId="50" xfId="0" applyFont="1" applyFill="1" applyBorder="1" applyAlignment="1">
      <alignment horizontal="center" vertical="center" wrapText="1" readingOrder="2"/>
    </xf>
    <xf numFmtId="0" fontId="50" fillId="41" borderId="16" xfId="0" applyFont="1" applyFill="1" applyBorder="1" applyAlignment="1">
      <alignment horizontal="center" vertical="center" wrapText="1" readingOrder="2"/>
    </xf>
    <xf numFmtId="0" fontId="50" fillId="41" borderId="17" xfId="0" applyFont="1" applyFill="1" applyBorder="1" applyAlignment="1">
      <alignment horizontal="center" vertical="center" wrapText="1" readingOrder="2"/>
    </xf>
    <xf numFmtId="0" fontId="50" fillId="41" borderId="19" xfId="0" applyFont="1" applyFill="1" applyBorder="1" applyAlignment="1">
      <alignment horizontal="center" vertical="center" wrapText="1" readingOrder="2"/>
    </xf>
    <xf numFmtId="0" fontId="50" fillId="34" borderId="12" xfId="0" applyFont="1" applyFill="1" applyBorder="1" applyAlignment="1">
      <alignment horizontal="center" vertical="center" wrapText="1" readingOrder="2"/>
    </xf>
    <xf numFmtId="0" fontId="50" fillId="34" borderId="11" xfId="0" applyFont="1" applyFill="1" applyBorder="1" applyAlignment="1">
      <alignment horizontal="center" vertical="center" wrapText="1" readingOrder="2"/>
    </xf>
    <xf numFmtId="164" fontId="52" fillId="34" borderId="18" xfId="44" applyNumberFormat="1" applyFont="1" applyFill="1" applyBorder="1" applyAlignment="1">
      <alignment horizontal="right" vertical="center" wrapText="1" readingOrder="1"/>
    </xf>
    <xf numFmtId="164" fontId="52" fillId="34" borderId="30" xfId="44" applyNumberFormat="1" applyFont="1" applyFill="1" applyBorder="1" applyAlignment="1">
      <alignment horizontal="right" vertical="center" wrapText="1" readingOrder="1"/>
    </xf>
    <xf numFmtId="164" fontId="52" fillId="34" borderId="33" xfId="44" applyNumberFormat="1" applyFont="1" applyFill="1" applyBorder="1" applyAlignment="1">
      <alignment horizontal="right" vertical="center" wrapText="1" readingOrder="2"/>
    </xf>
    <xf numFmtId="0" fontId="55" fillId="34" borderId="39" xfId="0" applyFont="1" applyFill="1" applyBorder="1" applyAlignment="1">
      <alignment vertical="center" textRotation="90" wrapText="1" readingOrder="2"/>
    </xf>
    <xf numFmtId="0" fontId="55" fillId="34" borderId="28" xfId="0" applyFont="1" applyFill="1" applyBorder="1" applyAlignment="1">
      <alignment vertical="center" textRotation="90" wrapText="1" readingOrder="2"/>
    </xf>
    <xf numFmtId="164" fontId="52" fillId="34" borderId="44" xfId="44" applyNumberFormat="1" applyFont="1" applyFill="1" applyBorder="1" applyAlignment="1">
      <alignment horizontal="right" vertical="center" wrapText="1" readingOrder="2"/>
    </xf>
    <xf numFmtId="164" fontId="52" fillId="34" borderId="51" xfId="44" applyNumberFormat="1" applyFont="1" applyFill="1" applyBorder="1" applyAlignment="1">
      <alignment horizontal="right" vertical="center" wrapText="1" readingOrder="2"/>
    </xf>
    <xf numFmtId="0" fontId="50" fillId="34" borderId="10" xfId="0" applyFont="1" applyFill="1" applyBorder="1" applyAlignment="1">
      <alignment horizontal="center" vertical="center" wrapText="1" readingOrder="2"/>
    </xf>
    <xf numFmtId="0" fontId="50" fillId="34" borderId="45" xfId="0" applyFont="1" applyFill="1" applyBorder="1" applyAlignment="1">
      <alignment horizontal="center" vertical="center" wrapText="1" readingOrder="2"/>
    </xf>
    <xf numFmtId="0" fontId="50" fillId="34" borderId="42" xfId="0" applyFont="1" applyFill="1" applyBorder="1" applyAlignment="1">
      <alignment horizontal="center" vertical="center" wrapText="1" readingOrder="2"/>
    </xf>
    <xf numFmtId="0" fontId="50" fillId="34" borderId="46" xfId="0" applyFont="1" applyFill="1" applyBorder="1" applyAlignment="1">
      <alignment horizontal="center" vertical="center" wrapText="1" readingOrder="2"/>
    </xf>
    <xf numFmtId="0" fontId="50" fillId="34" borderId="25" xfId="0" applyFont="1" applyFill="1" applyBorder="1" applyAlignment="1">
      <alignment horizontal="center" vertical="center" wrapText="1" readingOrder="2"/>
    </xf>
    <xf numFmtId="0" fontId="50" fillId="34" borderId="16" xfId="0" applyFont="1" applyFill="1" applyBorder="1" applyAlignment="1">
      <alignment horizontal="center" vertical="center" wrapText="1" readingOrder="2"/>
    </xf>
    <xf numFmtId="0" fontId="50" fillId="34" borderId="37" xfId="0" applyFont="1" applyFill="1" applyBorder="1" applyAlignment="1">
      <alignment horizontal="center" vertical="center" wrapText="1" readingOrder="2"/>
    </xf>
    <xf numFmtId="164" fontId="61" fillId="33" borderId="12" xfId="0" applyNumberFormat="1" applyFont="1" applyFill="1" applyBorder="1" applyAlignment="1">
      <alignment horizontal="center" vertical="center"/>
    </xf>
    <xf numFmtId="0" fontId="55" fillId="34" borderId="39" xfId="0" applyFont="1" applyFill="1" applyBorder="1" applyAlignment="1">
      <alignment horizontal="center" vertical="center" textRotation="90" wrapText="1" readingOrder="2"/>
    </xf>
    <xf numFmtId="0" fontId="55" fillId="34" borderId="28" xfId="0" applyFont="1" applyFill="1" applyBorder="1" applyAlignment="1">
      <alignment horizontal="center" vertical="center" textRotation="90" wrapText="1" readingOrder="2"/>
    </xf>
    <xf numFmtId="0" fontId="50" fillId="33" borderId="52" xfId="44" applyNumberFormat="1" applyFont="1" applyFill="1" applyBorder="1" applyAlignment="1">
      <alignment horizontal="center" vertical="center" wrapText="1" readingOrder="2"/>
    </xf>
    <xf numFmtId="0" fontId="50" fillId="33" borderId="53" xfId="44" applyNumberFormat="1" applyFont="1" applyFill="1" applyBorder="1" applyAlignment="1">
      <alignment horizontal="center" vertical="center" wrapText="1" readingOrder="2"/>
    </xf>
    <xf numFmtId="0" fontId="50" fillId="33" borderId="13" xfId="44" applyNumberFormat="1" applyFont="1" applyFill="1" applyBorder="1" applyAlignment="1">
      <alignment horizontal="center" vertical="center" wrapText="1" readingOrder="2"/>
    </xf>
    <xf numFmtId="0" fontId="50" fillId="33" borderId="29" xfId="44" applyNumberFormat="1" applyFont="1" applyFill="1" applyBorder="1" applyAlignment="1">
      <alignment horizontal="center" vertical="center" wrapText="1" readingOrder="2"/>
    </xf>
    <xf numFmtId="0" fontId="60" fillId="34" borderId="30" xfId="0" applyFont="1" applyFill="1" applyBorder="1" applyAlignment="1">
      <alignment horizontal="center" vertical="center" textRotation="90" wrapText="1" readingOrder="2"/>
    </xf>
    <xf numFmtId="0" fontId="60" fillId="34" borderId="39" xfId="0" applyFont="1" applyFill="1" applyBorder="1" applyAlignment="1">
      <alignment horizontal="center" vertical="center" textRotation="90" wrapText="1" readingOrder="2"/>
    </xf>
    <xf numFmtId="0" fontId="53" fillId="33" borderId="38" xfId="44" applyNumberFormat="1" applyFont="1" applyFill="1" applyBorder="1" applyAlignment="1">
      <alignment horizontal="center" vertical="center" wrapText="1" readingOrder="1"/>
    </xf>
    <xf numFmtId="0" fontId="53" fillId="33" borderId="54" xfId="44" applyNumberFormat="1" applyFont="1" applyFill="1" applyBorder="1" applyAlignment="1">
      <alignment horizontal="center" vertical="center" wrapText="1" readingOrder="1"/>
    </xf>
    <xf numFmtId="0" fontId="53" fillId="33" borderId="39" xfId="44" applyNumberFormat="1" applyFont="1" applyFill="1" applyBorder="1" applyAlignment="1">
      <alignment horizontal="center" vertical="center" wrapText="1" readingOrder="2"/>
    </xf>
    <xf numFmtId="0" fontId="53" fillId="33" borderId="28" xfId="44" applyNumberFormat="1" applyFont="1" applyFill="1" applyBorder="1" applyAlignment="1">
      <alignment horizontal="center" vertical="center" wrapText="1" readingOrder="2"/>
    </xf>
    <xf numFmtId="0" fontId="50" fillId="33" borderId="39" xfId="44" applyNumberFormat="1" applyFont="1" applyFill="1" applyBorder="1" applyAlignment="1">
      <alignment horizontal="center" vertical="center" wrapText="1" readingOrder="2"/>
    </xf>
    <xf numFmtId="0" fontId="50" fillId="33" borderId="20" xfId="44" applyNumberFormat="1" applyFont="1" applyFill="1" applyBorder="1" applyAlignment="1">
      <alignment horizontal="center" vertical="center" wrapText="1" readingOrder="2"/>
    </xf>
    <xf numFmtId="0" fontId="50" fillId="33" borderId="21" xfId="44" applyNumberFormat="1" applyFont="1" applyFill="1" applyBorder="1" applyAlignment="1">
      <alignment horizontal="center" vertical="center" wrapText="1" readingOrder="2"/>
    </xf>
    <xf numFmtId="0" fontId="62" fillId="0" borderId="0" xfId="0" applyFont="1" applyBorder="1" applyAlignment="1">
      <alignment horizontal="center" vertical="center" readingOrder="2"/>
    </xf>
    <xf numFmtId="0" fontId="63" fillId="0" borderId="0" xfId="44" applyNumberFormat="1" applyFont="1" applyBorder="1" applyAlignment="1">
      <alignment horizontal="right" vertical="top" wrapText="1"/>
    </xf>
    <xf numFmtId="0" fontId="48" fillId="34" borderId="55" xfId="0" applyFont="1" applyFill="1" applyBorder="1" applyAlignment="1">
      <alignment horizontal="right" vertical="center"/>
    </xf>
    <xf numFmtId="0" fontId="48" fillId="34" borderId="0" xfId="0" applyFont="1" applyFill="1" applyBorder="1" applyAlignment="1">
      <alignment horizontal="right" vertical="center"/>
    </xf>
    <xf numFmtId="0" fontId="55" fillId="34" borderId="38" xfId="0" applyFont="1" applyFill="1" applyBorder="1" applyAlignment="1">
      <alignment horizontal="center" vertical="center" textRotation="90" wrapText="1" readingOrder="2"/>
    </xf>
    <xf numFmtId="0" fontId="55" fillId="34" borderId="54" xfId="0" applyFont="1" applyFill="1" applyBorder="1" applyAlignment="1">
      <alignment horizontal="center" vertical="center" textRotation="90" wrapText="1" readingOrder="2"/>
    </xf>
    <xf numFmtId="0" fontId="60" fillId="34" borderId="28" xfId="0" applyFont="1" applyFill="1" applyBorder="1" applyAlignment="1">
      <alignment horizontal="center" vertical="center" textRotation="90" wrapText="1" readingOrder="2"/>
    </xf>
    <xf numFmtId="164" fontId="61" fillId="33" borderId="29" xfId="0" applyNumberFormat="1" applyFont="1" applyFill="1" applyBorder="1" applyAlignment="1">
      <alignment horizontal="center" vertical="center"/>
    </xf>
    <xf numFmtId="164" fontId="61" fillId="9" borderId="29" xfId="0" applyNumberFormat="1" applyFont="1" applyFill="1" applyBorder="1" applyAlignment="1">
      <alignment horizontal="center" vertical="center"/>
    </xf>
    <xf numFmtId="164" fontId="61" fillId="9" borderId="12" xfId="0" applyNumberFormat="1" applyFont="1" applyFill="1" applyBorder="1" applyAlignment="1">
      <alignment horizontal="center" vertical="center"/>
    </xf>
    <xf numFmtId="0" fontId="55" fillId="34" borderId="30" xfId="0" applyFont="1" applyFill="1" applyBorder="1" applyAlignment="1">
      <alignment horizontal="center" vertical="center" textRotation="90" wrapText="1" readingOrder="2"/>
    </xf>
    <xf numFmtId="0" fontId="50" fillId="33" borderId="56" xfId="44" applyNumberFormat="1" applyFont="1" applyFill="1" applyBorder="1" applyAlignment="1">
      <alignment horizontal="center" vertical="center" wrapText="1" readingOrder="2"/>
    </xf>
    <xf numFmtId="0" fontId="50" fillId="33" borderId="28" xfId="44" applyNumberFormat="1" applyFont="1" applyFill="1" applyBorder="1" applyAlignment="1">
      <alignment horizontal="center" vertical="center" wrapText="1" readingOrder="2"/>
    </xf>
    <xf numFmtId="0" fontId="50" fillId="33" borderId="57" xfId="44" applyNumberFormat="1" applyFont="1" applyFill="1" applyBorder="1" applyAlignment="1">
      <alignment horizontal="center" vertical="center" wrapText="1" readingOrder="2"/>
    </xf>
    <xf numFmtId="0" fontId="50" fillId="33" borderId="54" xfId="44" applyNumberFormat="1" applyFont="1" applyFill="1" applyBorder="1" applyAlignment="1">
      <alignment horizontal="center" vertical="center" wrapText="1" readingOrder="2"/>
    </xf>
    <xf numFmtId="0" fontId="53" fillId="33" borderId="12" xfId="0" applyFont="1" applyFill="1" applyBorder="1" applyAlignment="1">
      <alignment horizontal="center" vertical="center" wrapText="1" readingOrder="2"/>
    </xf>
    <xf numFmtId="0" fontId="50" fillId="0" borderId="58" xfId="44" applyNumberFormat="1" applyFont="1" applyBorder="1" applyAlignment="1">
      <alignment horizontal="center" vertical="center" textRotation="90" wrapText="1" readingOrder="1"/>
    </xf>
    <xf numFmtId="0" fontId="50" fillId="0" borderId="59" xfId="44" applyNumberFormat="1" applyFont="1" applyBorder="1" applyAlignment="1">
      <alignment horizontal="center" vertical="center" textRotation="90" wrapText="1" readingOrder="1"/>
    </xf>
    <xf numFmtId="0" fontId="55" fillId="39" borderId="44" xfId="44" applyNumberFormat="1" applyFont="1" applyFill="1" applyBorder="1" applyAlignment="1">
      <alignment horizontal="center" vertical="center" wrapText="1" readingOrder="2"/>
    </xf>
    <xf numFmtId="0" fontId="55" fillId="39" borderId="60" xfId="44" applyNumberFormat="1" applyFont="1" applyFill="1" applyBorder="1" applyAlignment="1">
      <alignment horizontal="center" vertical="center" wrapText="1" readingOrder="2"/>
    </xf>
    <xf numFmtId="0" fontId="55" fillId="39" borderId="41" xfId="44" applyNumberFormat="1" applyFont="1" applyFill="1" applyBorder="1" applyAlignment="1">
      <alignment horizontal="center" vertical="center" wrapText="1" readingOrder="2"/>
    </xf>
    <xf numFmtId="0" fontId="55" fillId="39" borderId="61" xfId="44" applyNumberFormat="1" applyFont="1" applyFill="1" applyBorder="1" applyAlignment="1">
      <alignment horizontal="center" vertical="center" wrapText="1" readingOrder="2"/>
    </xf>
    <xf numFmtId="0" fontId="50" fillId="33" borderId="34" xfId="44" applyNumberFormat="1" applyFont="1" applyFill="1" applyBorder="1" applyAlignment="1">
      <alignment horizontal="center" vertical="center" wrapText="1" readingOrder="2"/>
    </xf>
    <xf numFmtId="0" fontId="50" fillId="33" borderId="15" xfId="44" applyNumberFormat="1" applyFont="1" applyFill="1" applyBorder="1" applyAlignment="1">
      <alignment horizontal="center" vertical="center" wrapText="1" readingOrder="2"/>
    </xf>
    <xf numFmtId="0" fontId="50" fillId="33" borderId="38" xfId="44" applyNumberFormat="1" applyFont="1" applyFill="1" applyBorder="1" applyAlignment="1">
      <alignment horizontal="center" vertical="center" wrapText="1" readingOrder="2"/>
    </xf>
    <xf numFmtId="0" fontId="52" fillId="33" borderId="12" xfId="0" applyFont="1" applyFill="1" applyBorder="1" applyAlignment="1">
      <alignment horizontal="center" vertical="center" wrapText="1" readingOrder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670;&#1705;%20&#1604;&#1740;&#1587;&#1578;%20&#1607;&#1585;&#1587;&#1740;&#1606;\..&#1576;&#1586;&#1585;&#1711;&#1740;%20&#1670;&#1705;%20&#1604;&#1740;&#1587;&#157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چک لیست پایش استان"/>
      <sheetName val="مقایسه نتایج نهایی"/>
      <sheetName val="شهرستان"/>
      <sheetName val="خانه بهداشت "/>
    </sheetNames>
    <sheetDataSet>
      <sheetData sheetId="1">
        <row r="11">
          <cell r="O11" t="str">
            <v>میانگین</v>
          </cell>
        </row>
        <row r="12">
          <cell r="O12" t="str">
            <v>پایش1</v>
          </cell>
          <cell r="P12" t="str">
            <v>پایش2</v>
          </cell>
        </row>
        <row r="13">
          <cell r="D13" t="str">
            <v>برنامه ریزی </v>
          </cell>
          <cell r="O13" t="e">
            <v>#DIV/0!</v>
          </cell>
          <cell r="P13" t="e">
            <v>#DIV/0!</v>
          </cell>
        </row>
        <row r="14">
          <cell r="D14" t="str">
            <v>سازماندهی</v>
          </cell>
          <cell r="O14" t="e">
            <v>#DIV/0!</v>
          </cell>
          <cell r="P14" t="e">
            <v>#DIV/0!</v>
          </cell>
        </row>
        <row r="15">
          <cell r="D15" t="str">
            <v>پایش وارزشیابی</v>
          </cell>
          <cell r="O15" t="e">
            <v>#DIV/0!</v>
          </cell>
          <cell r="P15" t="e">
            <v>#DIV/0!</v>
          </cell>
        </row>
        <row r="16">
          <cell r="D16" t="str">
            <v>گزارش دهی</v>
          </cell>
          <cell r="O16" t="e">
            <v>#DIV/0!</v>
          </cell>
          <cell r="P16" t="e">
            <v>#DIV/0!</v>
          </cell>
        </row>
        <row r="17">
          <cell r="D17" t="str">
            <v>سایر فعالیتها</v>
          </cell>
          <cell r="O17" t="e">
            <v>#DIV/0!</v>
          </cell>
          <cell r="P17" t="e">
            <v>#DIV/0!</v>
          </cell>
        </row>
        <row r="18">
          <cell r="D18" t="str">
            <v>امتیاز کل</v>
          </cell>
          <cell r="O18" t="e">
            <v>#DIV/0!</v>
          </cell>
          <cell r="P18" t="e">
            <v>#DIV/0!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V70"/>
  <sheetViews>
    <sheetView rightToLeft="1" tabSelected="1" zoomScale="90" zoomScaleNormal="90" zoomScalePageLayoutView="0" workbookViewId="0" topLeftCell="A3">
      <selection activeCell="A18" sqref="A18:A27"/>
    </sheetView>
  </sheetViews>
  <sheetFormatPr defaultColWidth="9.140625" defaultRowHeight="15"/>
  <cols>
    <col min="1" max="1" width="4.57421875" style="0" customWidth="1"/>
    <col min="2" max="2" width="5.421875" style="0" customWidth="1"/>
    <col min="3" max="3" width="4.421875" style="0" bestFit="1" customWidth="1"/>
    <col min="4" max="4" width="69.421875" style="0" customWidth="1"/>
    <col min="5" max="12" width="6.00390625" style="73" customWidth="1"/>
    <col min="13" max="14" width="7.28125" style="73" bestFit="1" customWidth="1"/>
    <col min="15" max="15" width="7.28125" style="47" hidden="1" customWidth="1"/>
    <col min="16" max="16" width="12.8515625" style="36" hidden="1" customWidth="1"/>
    <col min="17" max="17" width="7.28125" style="47" bestFit="1" customWidth="1"/>
    <col min="18" max="18" width="7.28125" style="36" bestFit="1" customWidth="1"/>
    <col min="19" max="19" width="7.28125" style="47" bestFit="1" customWidth="1"/>
    <col min="20" max="20" width="7.28125" style="36" bestFit="1" customWidth="1"/>
    <col min="21" max="21" width="2.8515625" style="29" bestFit="1" customWidth="1"/>
    <col min="22" max="22" width="9.00390625" style="29" customWidth="1"/>
    <col min="23" max="23" width="11.57421875" style="29" bestFit="1" customWidth="1"/>
    <col min="24" max="24" width="23.421875" style="29" bestFit="1" customWidth="1"/>
    <col min="25" max="25" width="9.421875" style="29" bestFit="1" customWidth="1"/>
    <col min="26" max="26" width="19.8515625" style="29" bestFit="1" customWidth="1"/>
    <col min="27" max="27" width="8.57421875" style="29" bestFit="1" customWidth="1"/>
    <col min="28" max="28" width="19.8515625" style="29" bestFit="1" customWidth="1"/>
    <col min="29" max="29" width="7.140625" style="29" bestFit="1" customWidth="1"/>
    <col min="30" max="30" width="19.8515625" style="29" bestFit="1" customWidth="1"/>
    <col min="31" max="31" width="11.28125" style="29" bestFit="1" customWidth="1"/>
    <col min="32" max="32" width="19.8515625" style="29" bestFit="1" customWidth="1"/>
    <col min="33" max="33" width="7.140625" style="29" bestFit="1" customWidth="1"/>
    <col min="34" max="34" width="19.8515625" style="29" bestFit="1" customWidth="1"/>
    <col min="35" max="36" width="8.7109375" style="29" bestFit="1" customWidth="1"/>
    <col min="37" max="37" width="9.00390625" style="29" customWidth="1"/>
    <col min="38" max="38" width="86.421875" style="29" bestFit="1" customWidth="1"/>
    <col min="39" max="39" width="2.8515625" style="29" bestFit="1" customWidth="1"/>
    <col min="40" max="16384" width="9.00390625" style="29" customWidth="1"/>
  </cols>
  <sheetData>
    <row r="1" spans="1:256" ht="20.25" customHeight="1">
      <c r="A1" s="160" t="s">
        <v>64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 customHeight="1">
      <c r="A2" s="161" t="s">
        <v>0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7.25" customHeight="1" thickBot="1">
      <c r="A3" s="162" t="s">
        <v>1</v>
      </c>
      <c r="B3" s="162"/>
      <c r="C3" s="162"/>
      <c r="D3" s="162"/>
      <c r="E3" s="163"/>
      <c r="F3" s="163"/>
      <c r="G3" s="162"/>
      <c r="H3" s="162"/>
      <c r="I3" s="162"/>
      <c r="J3" s="162"/>
      <c r="K3" s="162"/>
      <c r="L3" s="162"/>
      <c r="M3" s="162"/>
      <c r="N3" s="162"/>
      <c r="O3" s="162"/>
      <c r="P3" s="162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21" customHeight="1" thickBot="1">
      <c r="A4" s="153" t="s">
        <v>2</v>
      </c>
      <c r="B4" s="155" t="s">
        <v>3</v>
      </c>
      <c r="C4" s="155" t="s">
        <v>4</v>
      </c>
      <c r="D4" s="171" t="s">
        <v>5</v>
      </c>
      <c r="E4" s="158" t="s">
        <v>65</v>
      </c>
      <c r="F4" s="159"/>
      <c r="G4" s="147" t="s">
        <v>7</v>
      </c>
      <c r="H4" s="148"/>
      <c r="I4" s="149" t="s">
        <v>8</v>
      </c>
      <c r="J4" s="150"/>
      <c r="K4" s="149" t="s">
        <v>9</v>
      </c>
      <c r="L4" s="150"/>
      <c r="M4" s="149" t="s">
        <v>10</v>
      </c>
      <c r="N4" s="150"/>
      <c r="O4" s="167" t="s">
        <v>11</v>
      </c>
      <c r="P4" s="144"/>
      <c r="Q4" s="167" t="s">
        <v>16</v>
      </c>
      <c r="R4" s="144"/>
      <c r="S4" s="168" t="s">
        <v>33</v>
      </c>
      <c r="T4" s="169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 s="57">
        <v>5</v>
      </c>
      <c r="AM4">
        <v>3</v>
      </c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8.75" customHeight="1" thickBot="1">
      <c r="A5" s="154"/>
      <c r="B5" s="156"/>
      <c r="C5" s="156"/>
      <c r="D5" s="171"/>
      <c r="E5" s="1" t="s">
        <v>12</v>
      </c>
      <c r="F5" s="2" t="s">
        <v>13</v>
      </c>
      <c r="G5" s="1" t="s">
        <v>12</v>
      </c>
      <c r="H5" s="2" t="s">
        <v>13</v>
      </c>
      <c r="I5" s="1" t="s">
        <v>12</v>
      </c>
      <c r="J5" s="2" t="s">
        <v>13</v>
      </c>
      <c r="K5" s="1" t="s">
        <v>12</v>
      </c>
      <c r="L5" s="2" t="s">
        <v>13</v>
      </c>
      <c r="M5" s="1" t="s">
        <v>12</v>
      </c>
      <c r="N5" s="2" t="s">
        <v>13</v>
      </c>
      <c r="O5" s="37" t="s">
        <v>12</v>
      </c>
      <c r="P5" s="3" t="s">
        <v>13</v>
      </c>
      <c r="Q5" s="37" t="s">
        <v>12</v>
      </c>
      <c r="R5" s="3" t="s">
        <v>13</v>
      </c>
      <c r="S5" s="70" t="s">
        <v>12</v>
      </c>
      <c r="T5" s="71" t="s">
        <v>13</v>
      </c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 s="57" t="s">
        <v>27</v>
      </c>
      <c r="AM5">
        <v>2</v>
      </c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4" customHeight="1" thickBot="1">
      <c r="A6" s="145" t="s">
        <v>14</v>
      </c>
      <c r="B6" s="170" t="s">
        <v>17</v>
      </c>
      <c r="C6" s="10">
        <v>1</v>
      </c>
      <c r="D6" s="77" t="s">
        <v>42</v>
      </c>
      <c r="E6" s="5">
        <v>1</v>
      </c>
      <c r="F6" s="5">
        <v>1</v>
      </c>
      <c r="G6" s="5">
        <v>1</v>
      </c>
      <c r="H6" s="5">
        <v>1</v>
      </c>
      <c r="I6" s="5">
        <v>1</v>
      </c>
      <c r="J6" s="5">
        <v>1</v>
      </c>
      <c r="K6" s="5">
        <v>1</v>
      </c>
      <c r="L6" s="5">
        <v>1</v>
      </c>
      <c r="M6" s="5">
        <v>1</v>
      </c>
      <c r="N6" s="5">
        <v>1</v>
      </c>
      <c r="O6" s="39">
        <f aca="true" t="shared" si="0" ref="O6:P8">AVERAGE(E6,G6,I6,K6,M6)</f>
        <v>1</v>
      </c>
      <c r="P6" s="8">
        <f t="shared" si="0"/>
        <v>1</v>
      </c>
      <c r="Q6" s="63">
        <f aca="true" t="shared" si="1" ref="Q6:R11">SUM(E6+G6+I6+K6+M6)</f>
        <v>5</v>
      </c>
      <c r="R6" s="64">
        <f t="shared" si="1"/>
        <v>5</v>
      </c>
      <c r="S6" s="63">
        <f aca="true" t="shared" si="2" ref="S6:T12">Q6-M6</f>
        <v>4</v>
      </c>
      <c r="T6" s="64">
        <f t="shared" si="2"/>
        <v>4</v>
      </c>
      <c r="U6"/>
      <c r="V6"/>
      <c r="W6"/>
      <c r="X6" s="51"/>
      <c r="Y6" s="53" t="e">
        <f>#REF!/#REF!*100</f>
        <v>#REF!</v>
      </c>
      <c r="Z6" s="53"/>
      <c r="AA6" s="53" t="e">
        <f>#REF!/#REF!*100</f>
        <v>#REF!</v>
      </c>
      <c r="AB6" s="53"/>
      <c r="AC6" s="53" t="e">
        <f>#REF!/#REF!*100</f>
        <v>#REF!</v>
      </c>
      <c r="AD6" s="53"/>
      <c r="AE6" s="53" t="e">
        <f>#REF!/#REF!*100</f>
        <v>#REF!</v>
      </c>
      <c r="AF6" s="53"/>
      <c r="AG6" s="53" t="e">
        <f>#REF!/#REF!*100</f>
        <v>#REF!</v>
      </c>
      <c r="AH6" s="51"/>
      <c r="AI6" s="53" t="e">
        <f>SUM(Y6:AG6)</f>
        <v>#REF!</v>
      </c>
      <c r="AJ6" s="51"/>
      <c r="AK6"/>
      <c r="AL6" s="58" t="s">
        <v>32</v>
      </c>
      <c r="AM6">
        <v>3</v>
      </c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24" customHeight="1" thickBot="1">
      <c r="A7" s="145"/>
      <c r="B7" s="146"/>
      <c r="C7" s="10">
        <v>2</v>
      </c>
      <c r="D7" s="77" t="s">
        <v>43</v>
      </c>
      <c r="E7" s="5">
        <v>1</v>
      </c>
      <c r="F7" s="5">
        <v>1</v>
      </c>
      <c r="G7" s="5">
        <v>1</v>
      </c>
      <c r="H7" s="5">
        <v>1</v>
      </c>
      <c r="I7" s="5">
        <v>1</v>
      </c>
      <c r="J7" s="5">
        <v>1</v>
      </c>
      <c r="K7" s="5">
        <v>1</v>
      </c>
      <c r="L7" s="5">
        <v>1</v>
      </c>
      <c r="M7" s="5">
        <v>1</v>
      </c>
      <c r="N7" s="5">
        <v>1</v>
      </c>
      <c r="O7" s="39">
        <f t="shared" si="0"/>
        <v>1</v>
      </c>
      <c r="P7" s="8">
        <f t="shared" si="0"/>
        <v>1</v>
      </c>
      <c r="Q7" s="63">
        <f t="shared" si="1"/>
        <v>5</v>
      </c>
      <c r="R7" s="64">
        <f t="shared" si="1"/>
        <v>5</v>
      </c>
      <c r="S7" s="63">
        <f t="shared" si="2"/>
        <v>4</v>
      </c>
      <c r="T7" s="64">
        <f t="shared" si="2"/>
        <v>4</v>
      </c>
      <c r="U7"/>
      <c r="V7"/>
      <c r="W7"/>
      <c r="X7"/>
      <c r="Y7" s="56" t="e">
        <f>#REF!/400*100</f>
        <v>#REF!</v>
      </c>
      <c r="Z7" s="56"/>
      <c r="AA7" s="56" t="e">
        <f>#REF!/400*100</f>
        <v>#REF!</v>
      </c>
      <c r="AB7" s="56"/>
      <c r="AC7" s="56" t="e">
        <f>#REF!/400*100</f>
        <v>#REF!</v>
      </c>
      <c r="AD7" s="56"/>
      <c r="AE7" s="56" t="e">
        <f>#REF!/400*100</f>
        <v>#REF!</v>
      </c>
      <c r="AF7" s="56"/>
      <c r="AG7" s="56" t="e">
        <f>#REF!/400*100</f>
        <v>#REF!</v>
      </c>
      <c r="AH7"/>
      <c r="AI7"/>
      <c r="AJ7"/>
      <c r="AK7"/>
      <c r="AL7"/>
      <c r="AM7">
        <v>68</v>
      </c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24" customHeight="1" thickBot="1">
      <c r="A8" s="145"/>
      <c r="B8" s="145" t="s">
        <v>44</v>
      </c>
      <c r="C8" s="10">
        <v>3</v>
      </c>
      <c r="D8" s="78" t="s">
        <v>59</v>
      </c>
      <c r="E8" s="5">
        <v>1</v>
      </c>
      <c r="F8" s="5">
        <v>1</v>
      </c>
      <c r="G8" s="5">
        <v>1</v>
      </c>
      <c r="H8" s="5">
        <v>1</v>
      </c>
      <c r="I8" s="5">
        <v>1</v>
      </c>
      <c r="J8" s="5">
        <v>1</v>
      </c>
      <c r="K8" s="5">
        <v>1</v>
      </c>
      <c r="L8" s="5">
        <v>1</v>
      </c>
      <c r="M8" s="5">
        <v>1</v>
      </c>
      <c r="N8" s="5">
        <v>1</v>
      </c>
      <c r="O8" s="39">
        <f t="shared" si="0"/>
        <v>1</v>
      </c>
      <c r="P8" s="8">
        <f t="shared" si="0"/>
        <v>1</v>
      </c>
      <c r="Q8" s="63">
        <f aca="true" t="shared" si="3" ref="Q8:R10">SUM(E8+G8+I8+K8+M8)</f>
        <v>5</v>
      </c>
      <c r="R8" s="64">
        <f t="shared" si="3"/>
        <v>5</v>
      </c>
      <c r="S8" s="63">
        <f t="shared" si="2"/>
        <v>4</v>
      </c>
      <c r="T8" s="64">
        <f t="shared" si="2"/>
        <v>4</v>
      </c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4" customHeight="1" thickBot="1">
      <c r="A9" s="145"/>
      <c r="B9" s="145"/>
      <c r="C9" s="10">
        <v>4</v>
      </c>
      <c r="D9" s="78" t="s">
        <v>60</v>
      </c>
      <c r="E9" s="5">
        <v>1</v>
      </c>
      <c r="F9" s="5">
        <v>1</v>
      </c>
      <c r="G9" s="5">
        <v>1</v>
      </c>
      <c r="H9" s="5">
        <v>1</v>
      </c>
      <c r="I9" s="5">
        <v>1</v>
      </c>
      <c r="J9" s="5">
        <v>1</v>
      </c>
      <c r="K9" s="5">
        <v>1</v>
      </c>
      <c r="L9" s="5">
        <v>1</v>
      </c>
      <c r="M9" s="5">
        <v>1</v>
      </c>
      <c r="N9" s="5">
        <v>1</v>
      </c>
      <c r="O9" s="39"/>
      <c r="P9" s="8"/>
      <c r="Q9" s="63">
        <f t="shared" si="3"/>
        <v>5</v>
      </c>
      <c r="R9" s="64">
        <f t="shared" si="3"/>
        <v>5</v>
      </c>
      <c r="S9" s="63">
        <f>Q9-M9</f>
        <v>4</v>
      </c>
      <c r="T9" s="64">
        <f>R9-N9</f>
        <v>4</v>
      </c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24" customHeight="1" thickBot="1">
      <c r="A10" s="145"/>
      <c r="B10" s="145"/>
      <c r="C10" s="10">
        <v>5</v>
      </c>
      <c r="D10" s="78" t="s">
        <v>45</v>
      </c>
      <c r="E10" s="5">
        <v>1</v>
      </c>
      <c r="F10" s="5">
        <v>1</v>
      </c>
      <c r="G10" s="5">
        <v>1</v>
      </c>
      <c r="H10" s="5">
        <v>1</v>
      </c>
      <c r="I10" s="5">
        <v>1</v>
      </c>
      <c r="J10" s="5">
        <v>1</v>
      </c>
      <c r="K10" s="5">
        <v>1</v>
      </c>
      <c r="L10" s="5">
        <v>1</v>
      </c>
      <c r="M10" s="5">
        <v>1</v>
      </c>
      <c r="N10" s="5">
        <v>1</v>
      </c>
      <c r="O10" s="39">
        <f aca="true" t="shared" si="4" ref="O10:P12">AVERAGE(E10,G10,I10,K10,M10)</f>
        <v>1</v>
      </c>
      <c r="P10" s="8">
        <f t="shared" si="4"/>
        <v>1</v>
      </c>
      <c r="Q10" s="63">
        <f t="shared" si="3"/>
        <v>5</v>
      </c>
      <c r="R10" s="64">
        <f t="shared" si="3"/>
        <v>5</v>
      </c>
      <c r="S10" s="63">
        <f t="shared" si="2"/>
        <v>4</v>
      </c>
      <c r="T10" s="64">
        <f t="shared" si="2"/>
        <v>4</v>
      </c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24" customHeight="1" thickBot="1">
      <c r="A11" s="145"/>
      <c r="B11" s="145"/>
      <c r="C11" s="10">
        <v>6</v>
      </c>
      <c r="D11" s="108" t="s">
        <v>46</v>
      </c>
      <c r="E11" s="5">
        <v>1</v>
      </c>
      <c r="F11" s="5">
        <v>1</v>
      </c>
      <c r="G11" s="5">
        <v>1</v>
      </c>
      <c r="H11" s="5">
        <v>1</v>
      </c>
      <c r="I11" s="5">
        <v>1</v>
      </c>
      <c r="J11" s="5">
        <v>1</v>
      </c>
      <c r="K11" s="5">
        <v>1</v>
      </c>
      <c r="L11" s="5">
        <v>1</v>
      </c>
      <c r="M11" s="5">
        <v>1</v>
      </c>
      <c r="N11" s="5">
        <v>1</v>
      </c>
      <c r="O11" s="39">
        <f t="shared" si="4"/>
        <v>1</v>
      </c>
      <c r="P11" s="8">
        <f t="shared" si="4"/>
        <v>1</v>
      </c>
      <c r="Q11" s="63">
        <f t="shared" si="1"/>
        <v>5</v>
      </c>
      <c r="R11" s="64">
        <f t="shared" si="1"/>
        <v>5</v>
      </c>
      <c r="S11" s="63">
        <f t="shared" si="2"/>
        <v>4</v>
      </c>
      <c r="T11" s="64">
        <f t="shared" si="2"/>
        <v>4</v>
      </c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0.25" customHeight="1" thickBot="1">
      <c r="A12" s="99"/>
      <c r="B12" s="98"/>
      <c r="C12" s="10">
        <v>7</v>
      </c>
      <c r="D12" s="130" t="s">
        <v>81</v>
      </c>
      <c r="E12" s="11">
        <v>1</v>
      </c>
      <c r="F12" s="12">
        <v>1</v>
      </c>
      <c r="G12" s="13">
        <v>1</v>
      </c>
      <c r="H12" s="12">
        <v>1</v>
      </c>
      <c r="I12" s="13">
        <v>1</v>
      </c>
      <c r="J12" s="12">
        <v>1</v>
      </c>
      <c r="K12" s="13">
        <v>1</v>
      </c>
      <c r="L12" s="12">
        <v>1</v>
      </c>
      <c r="M12" s="13">
        <v>1</v>
      </c>
      <c r="N12" s="12">
        <v>1</v>
      </c>
      <c r="O12" s="39">
        <f t="shared" si="4"/>
        <v>1</v>
      </c>
      <c r="P12" s="33">
        <f t="shared" si="4"/>
        <v>1</v>
      </c>
      <c r="Q12" s="63">
        <f>SUM(E12+G12+I12+K12+M12)</f>
        <v>5</v>
      </c>
      <c r="R12" s="64">
        <f>SUM(F12+H12+J12+L12+N12)</f>
        <v>5</v>
      </c>
      <c r="S12" s="63">
        <f t="shared" si="2"/>
        <v>4</v>
      </c>
      <c r="T12" s="64">
        <f t="shared" si="2"/>
        <v>4</v>
      </c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5.5" customHeight="1" thickBot="1">
      <c r="A13" s="164"/>
      <c r="B13" s="18"/>
      <c r="C13" s="19"/>
      <c r="D13" s="20" t="s">
        <v>18</v>
      </c>
      <c r="E13" s="21">
        <f>SUM(E6:E12)</f>
        <v>7</v>
      </c>
      <c r="F13" s="21">
        <f aca="true" t="shared" si="5" ref="F13:T13">SUM(F6:F12)</f>
        <v>7</v>
      </c>
      <c r="G13" s="21">
        <f t="shared" si="5"/>
        <v>7</v>
      </c>
      <c r="H13" s="21">
        <f t="shared" si="5"/>
        <v>7</v>
      </c>
      <c r="I13" s="21">
        <f t="shared" si="5"/>
        <v>7</v>
      </c>
      <c r="J13" s="21">
        <f t="shared" si="5"/>
        <v>7</v>
      </c>
      <c r="K13" s="21">
        <f t="shared" si="5"/>
        <v>7</v>
      </c>
      <c r="L13" s="21">
        <f t="shared" si="5"/>
        <v>7</v>
      </c>
      <c r="M13" s="21">
        <f t="shared" si="5"/>
        <v>7</v>
      </c>
      <c r="N13" s="21">
        <f t="shared" si="5"/>
        <v>7</v>
      </c>
      <c r="O13" s="41">
        <f t="shared" si="5"/>
        <v>6</v>
      </c>
      <c r="P13" s="22">
        <f t="shared" si="5"/>
        <v>6</v>
      </c>
      <c r="Q13" s="65">
        <f t="shared" si="5"/>
        <v>35</v>
      </c>
      <c r="R13" s="65">
        <f t="shared" si="5"/>
        <v>35</v>
      </c>
      <c r="S13" s="65">
        <f t="shared" si="5"/>
        <v>28</v>
      </c>
      <c r="T13" s="65">
        <f t="shared" si="5"/>
        <v>28</v>
      </c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5.5" customHeight="1" thickBot="1">
      <c r="A14" s="165"/>
      <c r="B14" s="18"/>
      <c r="C14" s="19"/>
      <c r="D14" s="20" t="s">
        <v>19</v>
      </c>
      <c r="E14" s="48">
        <f>E13*100/7</f>
        <v>100</v>
      </c>
      <c r="F14" s="48">
        <f aca="true" t="shared" si="6" ref="F14:P14">F13*100/7</f>
        <v>100</v>
      </c>
      <c r="G14" s="48">
        <f t="shared" si="6"/>
        <v>100</v>
      </c>
      <c r="H14" s="48">
        <f t="shared" si="6"/>
        <v>100</v>
      </c>
      <c r="I14" s="48">
        <f t="shared" si="6"/>
        <v>100</v>
      </c>
      <c r="J14" s="48">
        <f t="shared" si="6"/>
        <v>100</v>
      </c>
      <c r="K14" s="48">
        <f t="shared" si="6"/>
        <v>100</v>
      </c>
      <c r="L14" s="48">
        <f t="shared" si="6"/>
        <v>100</v>
      </c>
      <c r="M14" s="48">
        <f t="shared" si="6"/>
        <v>100</v>
      </c>
      <c r="N14" s="48">
        <f t="shared" si="6"/>
        <v>100</v>
      </c>
      <c r="O14" s="48">
        <f t="shared" si="6"/>
        <v>85.71428571428571</v>
      </c>
      <c r="P14" s="48">
        <f t="shared" si="6"/>
        <v>85.71428571428571</v>
      </c>
      <c r="Q14" s="66">
        <f>Q13*100/35</f>
        <v>100</v>
      </c>
      <c r="R14" s="66">
        <f>R13*100/35</f>
        <v>100</v>
      </c>
      <c r="S14" s="66">
        <f>S13*100/28</f>
        <v>100</v>
      </c>
      <c r="T14" s="66">
        <f>T13*100/28</f>
        <v>100</v>
      </c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7.75" customHeight="1" thickBot="1">
      <c r="A15" s="153" t="s">
        <v>2</v>
      </c>
      <c r="B15" s="155" t="s">
        <v>3</v>
      </c>
      <c r="C15" s="155" t="s">
        <v>4</v>
      </c>
      <c r="D15" s="157" t="s">
        <v>5</v>
      </c>
      <c r="E15" s="158" t="s">
        <v>65</v>
      </c>
      <c r="F15" s="159"/>
      <c r="G15" s="147" t="s">
        <v>7</v>
      </c>
      <c r="H15" s="148"/>
      <c r="I15" s="149" t="s">
        <v>8</v>
      </c>
      <c r="J15" s="150"/>
      <c r="K15" s="149" t="s">
        <v>9</v>
      </c>
      <c r="L15" s="150"/>
      <c r="M15" s="149" t="s">
        <v>10</v>
      </c>
      <c r="N15" s="150"/>
      <c r="O15" s="144" t="s">
        <v>11</v>
      </c>
      <c r="P15" s="144"/>
      <c r="Q15" s="144" t="s">
        <v>11</v>
      </c>
      <c r="R15" s="144"/>
      <c r="S15" s="144" t="s">
        <v>11</v>
      </c>
      <c r="T15" s="144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8.75" customHeight="1" thickBot="1">
      <c r="A16" s="154"/>
      <c r="B16" s="156"/>
      <c r="C16" s="156"/>
      <c r="D16" s="172"/>
      <c r="E16" s="24" t="s">
        <v>12</v>
      </c>
      <c r="F16" s="25" t="s">
        <v>13</v>
      </c>
      <c r="G16" s="24" t="s">
        <v>12</v>
      </c>
      <c r="H16" s="25" t="s">
        <v>13</v>
      </c>
      <c r="I16" s="24" t="s">
        <v>12</v>
      </c>
      <c r="J16" s="25" t="s">
        <v>13</v>
      </c>
      <c r="K16" s="24" t="s">
        <v>12</v>
      </c>
      <c r="L16" s="25" t="s">
        <v>13</v>
      </c>
      <c r="M16" s="24" t="s">
        <v>12</v>
      </c>
      <c r="N16" s="25" t="s">
        <v>13</v>
      </c>
      <c r="O16" s="43" t="s">
        <v>12</v>
      </c>
      <c r="P16" s="3" t="s">
        <v>13</v>
      </c>
      <c r="Q16" s="43" t="s">
        <v>12</v>
      </c>
      <c r="R16" s="3" t="s">
        <v>13</v>
      </c>
      <c r="S16" s="43" t="s">
        <v>12</v>
      </c>
      <c r="T16" s="3" t="s">
        <v>13</v>
      </c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4" customHeight="1" thickBot="1">
      <c r="A17" s="75"/>
      <c r="B17" s="76"/>
      <c r="C17" s="4">
        <v>8</v>
      </c>
      <c r="D17" s="92" t="s">
        <v>61</v>
      </c>
      <c r="E17" s="14">
        <v>1</v>
      </c>
      <c r="F17" s="15">
        <v>1</v>
      </c>
      <c r="G17" s="31">
        <v>1</v>
      </c>
      <c r="H17" s="95">
        <v>1</v>
      </c>
      <c r="I17" s="14">
        <v>1</v>
      </c>
      <c r="J17" s="15">
        <v>1</v>
      </c>
      <c r="K17" s="31">
        <v>1</v>
      </c>
      <c r="L17" s="95">
        <v>1</v>
      </c>
      <c r="M17" s="14">
        <v>1</v>
      </c>
      <c r="N17" s="15">
        <v>1</v>
      </c>
      <c r="O17" s="38">
        <f>AVERAGE(E17,G17,I17,K17,M17)</f>
        <v>1</v>
      </c>
      <c r="P17" s="6">
        <f>AVERAGE(F17,H17,J17,L17,N17)</f>
        <v>1</v>
      </c>
      <c r="Q17" s="59">
        <f>SUM(E17+G17+I17+K17+M17)</f>
        <v>5</v>
      </c>
      <c r="R17" s="60">
        <f>SUM(F17+H17+J17+L17+N17)</f>
        <v>5</v>
      </c>
      <c r="S17" s="59">
        <f>Q17-M17</f>
        <v>4</v>
      </c>
      <c r="T17" s="60">
        <f>R17-N17</f>
        <v>4</v>
      </c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 s="57" t="s">
        <v>28</v>
      </c>
      <c r="AM17">
        <v>2</v>
      </c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4" customHeight="1" thickBot="1">
      <c r="A18" s="164" t="s">
        <v>20</v>
      </c>
      <c r="B18" s="145" t="s">
        <v>21</v>
      </c>
      <c r="C18" s="4">
        <v>9</v>
      </c>
      <c r="D18" s="93" t="s">
        <v>36</v>
      </c>
      <c r="E18" s="13">
        <v>1</v>
      </c>
      <c r="F18" s="12">
        <v>1</v>
      </c>
      <c r="G18" s="11">
        <v>1</v>
      </c>
      <c r="H18" s="83">
        <v>1</v>
      </c>
      <c r="I18" s="13">
        <v>1</v>
      </c>
      <c r="J18" s="12">
        <v>1</v>
      </c>
      <c r="K18" s="11">
        <v>1</v>
      </c>
      <c r="L18" s="83">
        <v>1</v>
      </c>
      <c r="M18" s="13">
        <v>1</v>
      </c>
      <c r="N18" s="12">
        <v>1</v>
      </c>
      <c r="O18" s="39">
        <f aca="true" t="shared" si="7" ref="O18:P21">AVERAGE(E18,G18,I18,K18,M18)</f>
        <v>1</v>
      </c>
      <c r="P18" s="8">
        <f t="shared" si="7"/>
        <v>1</v>
      </c>
      <c r="Q18" s="61">
        <f aca="true" t="shared" si="8" ref="Q18:R21">SUM(E18+G18+I18+K18+M18)</f>
        <v>5</v>
      </c>
      <c r="R18" s="62">
        <f t="shared" si="8"/>
        <v>5</v>
      </c>
      <c r="S18" s="61">
        <f aca="true" t="shared" si="9" ref="S18:T21">Q18-M18</f>
        <v>4</v>
      </c>
      <c r="T18" s="62">
        <f t="shared" si="9"/>
        <v>4</v>
      </c>
      <c r="U18"/>
      <c r="V18"/>
      <c r="W18"/>
      <c r="X18" s="51"/>
      <c r="Y18" s="52" t="s">
        <v>6</v>
      </c>
      <c r="Z18" s="52"/>
      <c r="AA18" s="52" t="s">
        <v>7</v>
      </c>
      <c r="AB18" s="52"/>
      <c r="AC18" s="52" t="s">
        <v>8</v>
      </c>
      <c r="AD18" s="52"/>
      <c r="AE18" s="52" t="s">
        <v>9</v>
      </c>
      <c r="AF18" s="52"/>
      <c r="AG18" s="52" t="s">
        <v>10</v>
      </c>
      <c r="AH18" s="52"/>
      <c r="AI18" s="51"/>
      <c r="AJ18" s="51"/>
      <c r="AK18"/>
      <c r="AL18" s="57" t="s">
        <v>29</v>
      </c>
      <c r="AM18">
        <v>2</v>
      </c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30" customHeight="1" thickBot="1">
      <c r="A19" s="164"/>
      <c r="B19" s="145"/>
      <c r="C19" s="4">
        <v>10</v>
      </c>
      <c r="D19" s="89" t="s">
        <v>47</v>
      </c>
      <c r="E19" s="13">
        <v>1</v>
      </c>
      <c r="F19" s="12">
        <v>1</v>
      </c>
      <c r="G19" s="11">
        <v>1</v>
      </c>
      <c r="H19" s="83">
        <v>1</v>
      </c>
      <c r="I19" s="13">
        <v>1</v>
      </c>
      <c r="J19" s="12">
        <v>1</v>
      </c>
      <c r="K19" s="11">
        <v>1</v>
      </c>
      <c r="L19" s="83">
        <v>1</v>
      </c>
      <c r="M19" s="13">
        <v>1</v>
      </c>
      <c r="N19" s="12">
        <v>1</v>
      </c>
      <c r="O19" s="39">
        <f t="shared" si="7"/>
        <v>1</v>
      </c>
      <c r="P19" s="8">
        <f t="shared" si="7"/>
        <v>1</v>
      </c>
      <c r="Q19" s="63">
        <f>SUM(E19+G19+I19+K19+M19)</f>
        <v>5</v>
      </c>
      <c r="R19" s="64">
        <f>SUM(F19+H19+J19+L19+N19)</f>
        <v>5</v>
      </c>
      <c r="S19" s="63">
        <f t="shared" si="9"/>
        <v>4</v>
      </c>
      <c r="T19" s="64">
        <f t="shared" si="9"/>
        <v>4</v>
      </c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4" customHeight="1" thickBot="1">
      <c r="A20" s="164"/>
      <c r="B20" s="145"/>
      <c r="C20" s="4">
        <v>11</v>
      </c>
      <c r="D20" s="93" t="s">
        <v>37</v>
      </c>
      <c r="E20" s="13">
        <v>1</v>
      </c>
      <c r="F20" s="12">
        <v>1</v>
      </c>
      <c r="G20" s="11">
        <v>1</v>
      </c>
      <c r="H20" s="83">
        <v>1</v>
      </c>
      <c r="I20" s="13">
        <v>1</v>
      </c>
      <c r="J20" s="12">
        <v>1</v>
      </c>
      <c r="K20" s="11">
        <v>1</v>
      </c>
      <c r="L20" s="83">
        <v>1</v>
      </c>
      <c r="M20" s="13">
        <v>1</v>
      </c>
      <c r="N20" s="12">
        <v>1</v>
      </c>
      <c r="O20" s="39">
        <f t="shared" si="7"/>
        <v>1</v>
      </c>
      <c r="P20" s="8">
        <f t="shared" si="7"/>
        <v>1</v>
      </c>
      <c r="Q20" s="61">
        <f t="shared" si="8"/>
        <v>5</v>
      </c>
      <c r="R20" s="62">
        <f t="shared" si="8"/>
        <v>5</v>
      </c>
      <c r="S20" s="61">
        <f t="shared" si="9"/>
        <v>4</v>
      </c>
      <c r="T20" s="62">
        <f t="shared" si="9"/>
        <v>4</v>
      </c>
      <c r="W20"/>
      <c r="X20" s="51" t="s">
        <v>15</v>
      </c>
      <c r="Y20" s="51">
        <v>9</v>
      </c>
      <c r="Z20" s="54">
        <f>Y20/69*100</f>
        <v>13.043478260869565</v>
      </c>
      <c r="AA20" s="51">
        <v>9</v>
      </c>
      <c r="AB20" s="54">
        <f>AA20/69*100</f>
        <v>13.043478260869565</v>
      </c>
      <c r="AC20" s="51">
        <v>9</v>
      </c>
      <c r="AD20" s="54">
        <f>AC20/69*100</f>
        <v>13.043478260869565</v>
      </c>
      <c r="AE20" s="51">
        <v>9</v>
      </c>
      <c r="AF20" s="54">
        <f>AE20/75*100</f>
        <v>12</v>
      </c>
      <c r="AG20" s="55">
        <v>9</v>
      </c>
      <c r="AH20" s="54">
        <f>AG20/83*100</f>
        <v>10.843373493975903</v>
      </c>
      <c r="AI20" s="51">
        <f>SUM(Y20+AA20+AC20+AE20+AG20)</f>
        <v>45</v>
      </c>
      <c r="AJ20" s="53" t="e">
        <f>AI20/AI$17*100</f>
        <v>#DIV/0!</v>
      </c>
      <c r="AK20"/>
      <c r="AL20" s="57" t="s">
        <v>31</v>
      </c>
      <c r="AM20">
        <v>2</v>
      </c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24" customHeight="1" thickBot="1">
      <c r="A21" s="164"/>
      <c r="B21" s="145"/>
      <c r="C21" s="4">
        <v>12</v>
      </c>
      <c r="D21" s="93" t="s">
        <v>38</v>
      </c>
      <c r="E21" s="13">
        <v>1</v>
      </c>
      <c r="F21" s="12">
        <v>1</v>
      </c>
      <c r="G21" s="11">
        <v>1</v>
      </c>
      <c r="H21" s="83">
        <v>1</v>
      </c>
      <c r="I21" s="13">
        <v>1</v>
      </c>
      <c r="J21" s="12">
        <v>1</v>
      </c>
      <c r="K21" s="11">
        <v>1</v>
      </c>
      <c r="L21" s="83">
        <v>1</v>
      </c>
      <c r="M21" s="13">
        <v>1</v>
      </c>
      <c r="N21" s="12">
        <v>1</v>
      </c>
      <c r="O21" s="39">
        <f t="shared" si="7"/>
        <v>1</v>
      </c>
      <c r="P21" s="8">
        <f t="shared" si="7"/>
        <v>1</v>
      </c>
      <c r="Q21" s="61">
        <f t="shared" si="8"/>
        <v>5</v>
      </c>
      <c r="R21" s="62">
        <f t="shared" si="8"/>
        <v>5</v>
      </c>
      <c r="S21" s="61">
        <f t="shared" si="9"/>
        <v>4</v>
      </c>
      <c r="T21" s="62">
        <f t="shared" si="9"/>
        <v>4</v>
      </c>
      <c r="W21"/>
      <c r="X21" s="51" t="s">
        <v>17</v>
      </c>
      <c r="Y21" s="51">
        <v>14</v>
      </c>
      <c r="Z21" s="54">
        <f>Y21/69*100</f>
        <v>20.28985507246377</v>
      </c>
      <c r="AA21" s="51">
        <v>14</v>
      </c>
      <c r="AB21" s="54">
        <f>AA21/69*100</f>
        <v>20.28985507246377</v>
      </c>
      <c r="AC21" s="51">
        <v>14</v>
      </c>
      <c r="AD21" s="54">
        <f>AC21/69*100</f>
        <v>20.28985507246377</v>
      </c>
      <c r="AE21" s="51">
        <v>14</v>
      </c>
      <c r="AF21" s="54">
        <f>AE21/75*100</f>
        <v>18.666666666666668</v>
      </c>
      <c r="AG21" s="51">
        <v>14</v>
      </c>
      <c r="AH21" s="54">
        <f>AG21/83*100</f>
        <v>16.867469879518072</v>
      </c>
      <c r="AI21" s="51">
        <f>SUM(Y21+AA21+AC21+AE21+AG21)</f>
        <v>70</v>
      </c>
      <c r="AJ21" s="53" t="e">
        <f>AI21/AI$17*100</f>
        <v>#DIV/0!</v>
      </c>
      <c r="AK21"/>
      <c r="AL21" s="57" t="s">
        <v>30</v>
      </c>
      <c r="AM21">
        <v>2</v>
      </c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29.25" customHeight="1" thickBot="1">
      <c r="A22" s="164"/>
      <c r="B22" s="145"/>
      <c r="C22" s="4">
        <v>13</v>
      </c>
      <c r="D22" s="79" t="s">
        <v>48</v>
      </c>
      <c r="E22" s="13">
        <v>1</v>
      </c>
      <c r="F22" s="12">
        <v>1</v>
      </c>
      <c r="G22" s="11">
        <v>1</v>
      </c>
      <c r="H22" s="83">
        <v>1</v>
      </c>
      <c r="I22" s="13">
        <v>1</v>
      </c>
      <c r="J22" s="12">
        <v>1</v>
      </c>
      <c r="K22" s="11">
        <v>1</v>
      </c>
      <c r="L22" s="83">
        <v>1</v>
      </c>
      <c r="M22" s="13">
        <v>1</v>
      </c>
      <c r="N22" s="12">
        <v>1</v>
      </c>
      <c r="O22" s="39">
        <f aca="true" t="shared" si="10" ref="O22:P25">AVERAGE(E22,G22,I22,K22,M22)</f>
        <v>1</v>
      </c>
      <c r="P22" s="8">
        <f t="shared" si="10"/>
        <v>1</v>
      </c>
      <c r="Q22" s="63">
        <f aca="true" t="shared" si="11" ref="Q22:R25">SUM(E22+G22+I22+K22+M22)</f>
        <v>5</v>
      </c>
      <c r="R22" s="64">
        <f t="shared" si="11"/>
        <v>5</v>
      </c>
      <c r="S22" s="63">
        <f>Q22-M22</f>
        <v>4</v>
      </c>
      <c r="T22" s="64">
        <f>R22-N22</f>
        <v>4</v>
      </c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8" customHeight="1" thickBot="1">
      <c r="A23" s="164"/>
      <c r="B23" s="145" t="s">
        <v>22</v>
      </c>
      <c r="C23" s="4">
        <v>14</v>
      </c>
      <c r="D23" s="90" t="s">
        <v>49</v>
      </c>
      <c r="E23" s="13">
        <v>1</v>
      </c>
      <c r="F23" s="12">
        <v>1</v>
      </c>
      <c r="G23" s="11">
        <v>1</v>
      </c>
      <c r="H23" s="83">
        <v>1</v>
      </c>
      <c r="I23" s="13">
        <v>1</v>
      </c>
      <c r="J23" s="12">
        <v>1</v>
      </c>
      <c r="K23" s="11">
        <v>1</v>
      </c>
      <c r="L23" s="83">
        <v>1</v>
      </c>
      <c r="M23" s="13">
        <v>1</v>
      </c>
      <c r="N23" s="12">
        <v>1</v>
      </c>
      <c r="O23" s="39">
        <f t="shared" si="10"/>
        <v>1</v>
      </c>
      <c r="P23" s="8">
        <f t="shared" si="10"/>
        <v>1</v>
      </c>
      <c r="Q23" s="63">
        <f t="shared" si="11"/>
        <v>5</v>
      </c>
      <c r="R23" s="64">
        <f t="shared" si="11"/>
        <v>5</v>
      </c>
      <c r="S23" s="63">
        <f aca="true" t="shared" si="12" ref="S23:T26">Q23-M23</f>
        <v>4</v>
      </c>
      <c r="T23" s="64">
        <f t="shared" si="12"/>
        <v>4</v>
      </c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7.25" customHeight="1" thickBot="1">
      <c r="A24" s="164"/>
      <c r="B24" s="145"/>
      <c r="C24" s="4">
        <v>15</v>
      </c>
      <c r="D24" s="91" t="s">
        <v>55</v>
      </c>
      <c r="E24" s="13">
        <v>1</v>
      </c>
      <c r="F24" s="12">
        <v>1</v>
      </c>
      <c r="G24" s="11">
        <v>1</v>
      </c>
      <c r="H24" s="83">
        <v>1</v>
      </c>
      <c r="I24" s="13">
        <v>1</v>
      </c>
      <c r="J24" s="12">
        <v>1</v>
      </c>
      <c r="K24" s="11">
        <v>1</v>
      </c>
      <c r="L24" s="83">
        <v>1</v>
      </c>
      <c r="M24" s="13">
        <v>1</v>
      </c>
      <c r="N24" s="12">
        <v>1</v>
      </c>
      <c r="O24" s="39">
        <f t="shared" si="10"/>
        <v>1</v>
      </c>
      <c r="P24" s="8">
        <f t="shared" si="10"/>
        <v>1</v>
      </c>
      <c r="Q24" s="63">
        <f t="shared" si="11"/>
        <v>5</v>
      </c>
      <c r="R24" s="64">
        <f t="shared" si="11"/>
        <v>5</v>
      </c>
      <c r="S24" s="63">
        <f t="shared" si="12"/>
        <v>4</v>
      </c>
      <c r="T24" s="64">
        <f t="shared" si="12"/>
        <v>4</v>
      </c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8" customHeight="1" thickBot="1">
      <c r="A25" s="164"/>
      <c r="B25" s="145"/>
      <c r="C25" s="4">
        <v>16</v>
      </c>
      <c r="D25" s="89" t="s">
        <v>54</v>
      </c>
      <c r="E25" s="13">
        <v>1</v>
      </c>
      <c r="F25" s="12">
        <v>1</v>
      </c>
      <c r="G25" s="11">
        <v>1</v>
      </c>
      <c r="H25" s="83">
        <v>1</v>
      </c>
      <c r="I25" s="13">
        <v>1</v>
      </c>
      <c r="J25" s="12">
        <v>1</v>
      </c>
      <c r="K25" s="11">
        <v>1</v>
      </c>
      <c r="L25" s="83">
        <v>1</v>
      </c>
      <c r="M25" s="13">
        <v>1</v>
      </c>
      <c r="N25" s="12">
        <v>1</v>
      </c>
      <c r="O25" s="39">
        <f t="shared" si="10"/>
        <v>1</v>
      </c>
      <c r="P25" s="8">
        <f t="shared" si="10"/>
        <v>1</v>
      </c>
      <c r="Q25" s="63">
        <f t="shared" si="11"/>
        <v>5</v>
      </c>
      <c r="R25" s="64">
        <f t="shared" si="11"/>
        <v>5</v>
      </c>
      <c r="S25" s="63">
        <f t="shared" si="12"/>
        <v>4</v>
      </c>
      <c r="T25" s="64">
        <f t="shared" si="12"/>
        <v>4</v>
      </c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8" customHeight="1" thickBot="1">
      <c r="A26" s="164"/>
      <c r="B26" s="146"/>
      <c r="C26" s="4">
        <v>17</v>
      </c>
      <c r="D26" s="94" t="s">
        <v>39</v>
      </c>
      <c r="E26" s="16">
        <v>1</v>
      </c>
      <c r="F26" s="17">
        <v>1</v>
      </c>
      <c r="G26" s="96">
        <v>1</v>
      </c>
      <c r="H26" s="97">
        <v>1</v>
      </c>
      <c r="I26" s="16">
        <v>1</v>
      </c>
      <c r="J26" s="17">
        <v>1</v>
      </c>
      <c r="K26" s="96">
        <v>1</v>
      </c>
      <c r="L26" s="97">
        <v>1</v>
      </c>
      <c r="M26" s="16">
        <v>1</v>
      </c>
      <c r="N26" s="17">
        <v>1</v>
      </c>
      <c r="O26" s="39">
        <f>AVERAGE(E26,G26,I26,K26,M26)</f>
        <v>1</v>
      </c>
      <c r="P26" s="8">
        <f>AVERAGE(F26,H26,J26,L26,N26)</f>
        <v>1</v>
      </c>
      <c r="Q26" s="63">
        <f>SUM(E26+G26+I26+K26+M26)</f>
        <v>5</v>
      </c>
      <c r="R26" s="64">
        <f>SUM(F26+H26+J26+L26+N26)</f>
        <v>5</v>
      </c>
      <c r="S26" s="63">
        <f t="shared" si="12"/>
        <v>4</v>
      </c>
      <c r="T26" s="64">
        <f t="shared" si="12"/>
        <v>4</v>
      </c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8.75" customHeight="1" thickBot="1">
      <c r="A27" s="165"/>
      <c r="B27" s="18"/>
      <c r="C27" s="19"/>
      <c r="D27" s="20" t="s">
        <v>23</v>
      </c>
      <c r="E27" s="26">
        <f>SUM(E17:E26)</f>
        <v>10</v>
      </c>
      <c r="F27" s="26">
        <f aca="true" t="shared" si="13" ref="F27:T27">SUM(F17:F26)</f>
        <v>10</v>
      </c>
      <c r="G27" s="26">
        <f t="shared" si="13"/>
        <v>10</v>
      </c>
      <c r="H27" s="26">
        <f t="shared" si="13"/>
        <v>10</v>
      </c>
      <c r="I27" s="26">
        <f t="shared" si="13"/>
        <v>10</v>
      </c>
      <c r="J27" s="26">
        <f t="shared" si="13"/>
        <v>10</v>
      </c>
      <c r="K27" s="26">
        <f t="shared" si="13"/>
        <v>10</v>
      </c>
      <c r="L27" s="26">
        <f t="shared" si="13"/>
        <v>10</v>
      </c>
      <c r="M27" s="26">
        <f t="shared" si="13"/>
        <v>10</v>
      </c>
      <c r="N27" s="26">
        <f t="shared" si="13"/>
        <v>10</v>
      </c>
      <c r="O27" s="41">
        <f t="shared" si="13"/>
        <v>10</v>
      </c>
      <c r="P27" s="27">
        <f t="shared" si="13"/>
        <v>10</v>
      </c>
      <c r="Q27" s="67">
        <f t="shared" si="13"/>
        <v>50</v>
      </c>
      <c r="R27" s="67">
        <f t="shared" si="13"/>
        <v>50</v>
      </c>
      <c r="S27" s="67">
        <f t="shared" si="13"/>
        <v>40</v>
      </c>
      <c r="T27" s="67">
        <f t="shared" si="13"/>
        <v>40</v>
      </c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8.75" customHeight="1" thickBot="1">
      <c r="A28" s="74"/>
      <c r="B28" s="18"/>
      <c r="C28" s="19"/>
      <c r="D28" s="20" t="s">
        <v>19</v>
      </c>
      <c r="E28" s="101">
        <f>E27*100/10</f>
        <v>100</v>
      </c>
      <c r="F28" s="21">
        <f aca="true" t="shared" si="14" ref="F28:N28">F27*100/10</f>
        <v>100</v>
      </c>
      <c r="G28" s="21">
        <f t="shared" si="14"/>
        <v>100</v>
      </c>
      <c r="H28" s="21">
        <f t="shared" si="14"/>
        <v>100</v>
      </c>
      <c r="I28" s="21">
        <f t="shared" si="14"/>
        <v>100</v>
      </c>
      <c r="J28" s="21">
        <f t="shared" si="14"/>
        <v>100</v>
      </c>
      <c r="K28" s="21">
        <f t="shared" si="14"/>
        <v>100</v>
      </c>
      <c r="L28" s="21">
        <f t="shared" si="14"/>
        <v>100</v>
      </c>
      <c r="M28" s="21">
        <f t="shared" si="14"/>
        <v>100</v>
      </c>
      <c r="N28" s="21">
        <f t="shared" si="14"/>
        <v>100</v>
      </c>
      <c r="O28" s="44">
        <f>O27/13*100</f>
        <v>76.92307692307693</v>
      </c>
      <c r="P28" s="28">
        <f>P27/13*100</f>
        <v>76.92307692307693</v>
      </c>
      <c r="Q28" s="68">
        <f>Q27/50*100</f>
        <v>100</v>
      </c>
      <c r="R28" s="68">
        <f>R27/50*100</f>
        <v>100</v>
      </c>
      <c r="S28" s="68">
        <f>S27/40*100</f>
        <v>100</v>
      </c>
      <c r="T28" s="68">
        <f>T27/40*100</f>
        <v>100</v>
      </c>
      <c r="U28">
        <f>13*4</f>
        <v>52</v>
      </c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30" customHeight="1" thickBot="1">
      <c r="A29" s="153" t="s">
        <v>2</v>
      </c>
      <c r="B29" s="155" t="s">
        <v>3</v>
      </c>
      <c r="C29" s="155" t="s">
        <v>4</v>
      </c>
      <c r="D29" s="157" t="s">
        <v>5</v>
      </c>
      <c r="E29" s="158" t="s">
        <v>6</v>
      </c>
      <c r="F29" s="159"/>
      <c r="G29" s="147" t="s">
        <v>7</v>
      </c>
      <c r="H29" s="148"/>
      <c r="I29" s="149" t="s">
        <v>8</v>
      </c>
      <c r="J29" s="150"/>
      <c r="K29" s="149" t="s">
        <v>9</v>
      </c>
      <c r="L29" s="150"/>
      <c r="M29" s="149" t="s">
        <v>10</v>
      </c>
      <c r="N29" s="150"/>
      <c r="O29" s="144" t="s">
        <v>11</v>
      </c>
      <c r="P29" s="144"/>
      <c r="Q29" s="144" t="s">
        <v>11</v>
      </c>
      <c r="R29" s="144"/>
      <c r="S29" s="144" t="s">
        <v>11</v>
      </c>
      <c r="T29" s="144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8.75" customHeight="1" thickBot="1">
      <c r="A30" s="154"/>
      <c r="B30" s="156"/>
      <c r="C30" s="156"/>
      <c r="D30" s="157"/>
      <c r="E30" s="24" t="s">
        <v>12</v>
      </c>
      <c r="F30" s="25" t="s">
        <v>13</v>
      </c>
      <c r="G30" s="24" t="s">
        <v>12</v>
      </c>
      <c r="H30" s="25" t="s">
        <v>13</v>
      </c>
      <c r="I30" s="24" t="s">
        <v>12</v>
      </c>
      <c r="J30" s="25" t="s">
        <v>13</v>
      </c>
      <c r="K30" s="24" t="s">
        <v>12</v>
      </c>
      <c r="L30" s="25" t="s">
        <v>13</v>
      </c>
      <c r="M30" s="24" t="s">
        <v>12</v>
      </c>
      <c r="N30" s="25" t="s">
        <v>13</v>
      </c>
      <c r="O30" s="80" t="s">
        <v>12</v>
      </c>
      <c r="P30" s="81" t="s">
        <v>13</v>
      </c>
      <c r="Q30" s="43" t="s">
        <v>12</v>
      </c>
      <c r="R30" s="3" t="s">
        <v>13</v>
      </c>
      <c r="S30" s="43" t="s">
        <v>12</v>
      </c>
      <c r="T30" s="3" t="s">
        <v>13</v>
      </c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22.5" customHeight="1" thickBot="1">
      <c r="A31" s="151" t="s">
        <v>58</v>
      </c>
      <c r="B31" s="76"/>
      <c r="C31" s="10">
        <v>18</v>
      </c>
      <c r="D31" s="102" t="s">
        <v>50</v>
      </c>
      <c r="E31" s="14">
        <v>1</v>
      </c>
      <c r="F31" s="95">
        <v>1</v>
      </c>
      <c r="G31" s="14">
        <v>1</v>
      </c>
      <c r="H31" s="15">
        <v>1</v>
      </c>
      <c r="I31" s="31">
        <v>1</v>
      </c>
      <c r="J31" s="95">
        <v>1</v>
      </c>
      <c r="K31" s="14">
        <v>1</v>
      </c>
      <c r="L31" s="15">
        <v>1</v>
      </c>
      <c r="M31" s="31">
        <v>1</v>
      </c>
      <c r="N31" s="15">
        <v>1</v>
      </c>
      <c r="O31" s="39">
        <f>AVERAGE(E31,G31,I31,K31,M31)</f>
        <v>1</v>
      </c>
      <c r="P31" s="8">
        <f>AVERAGE(F31,H31,J31,L31,N31)</f>
        <v>1</v>
      </c>
      <c r="Q31" s="82">
        <f>SUM(E31+G31+I31+K31+M31)</f>
        <v>5</v>
      </c>
      <c r="R31" s="64">
        <f>SUM(F31+H31+J31+L31+N31)</f>
        <v>5</v>
      </c>
      <c r="S31" s="63">
        <f>Q31-M31</f>
        <v>4</v>
      </c>
      <c r="T31" s="64">
        <f>R31-N31</f>
        <v>4</v>
      </c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22.5" customHeight="1" thickBot="1">
      <c r="A32" s="152"/>
      <c r="B32" s="152" t="s">
        <v>58</v>
      </c>
      <c r="C32" s="10">
        <v>19</v>
      </c>
      <c r="D32" s="103" t="s">
        <v>40</v>
      </c>
      <c r="E32" s="13">
        <v>1</v>
      </c>
      <c r="F32" s="83">
        <v>1</v>
      </c>
      <c r="G32" s="13">
        <v>1</v>
      </c>
      <c r="H32" s="12">
        <v>1</v>
      </c>
      <c r="I32" s="11">
        <v>1</v>
      </c>
      <c r="J32" s="83">
        <v>1</v>
      </c>
      <c r="K32" s="13">
        <v>1</v>
      </c>
      <c r="L32" s="12">
        <v>1</v>
      </c>
      <c r="M32" s="11">
        <v>1</v>
      </c>
      <c r="N32" s="12">
        <v>1</v>
      </c>
      <c r="O32" s="39">
        <f aca="true" t="shared" si="15" ref="O32:P36">AVERAGE(E32,G32,I32,K32,M32)</f>
        <v>1</v>
      </c>
      <c r="P32" s="7">
        <f t="shared" si="15"/>
        <v>1</v>
      </c>
      <c r="Q32" s="63">
        <f aca="true" t="shared" si="16" ref="Q32:R36">SUM(E32+G32+I32+K32+M32)</f>
        <v>5</v>
      </c>
      <c r="R32" s="64">
        <f t="shared" si="16"/>
        <v>5</v>
      </c>
      <c r="S32" s="63">
        <f aca="true" t="shared" si="17" ref="S32:T36">Q32-M32</f>
        <v>4</v>
      </c>
      <c r="T32" s="64">
        <f t="shared" si="17"/>
        <v>4</v>
      </c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22.5" customHeight="1" thickBot="1">
      <c r="A33" s="152"/>
      <c r="B33" s="152"/>
      <c r="C33" s="10">
        <v>20</v>
      </c>
      <c r="D33" s="103" t="s">
        <v>41</v>
      </c>
      <c r="E33" s="13">
        <v>1</v>
      </c>
      <c r="F33" s="83">
        <v>1</v>
      </c>
      <c r="G33" s="13">
        <v>1</v>
      </c>
      <c r="H33" s="12">
        <v>1</v>
      </c>
      <c r="I33" s="11">
        <v>1</v>
      </c>
      <c r="J33" s="83">
        <v>1</v>
      </c>
      <c r="K33" s="13">
        <v>1</v>
      </c>
      <c r="L33" s="12">
        <v>1</v>
      </c>
      <c r="M33" s="11">
        <v>1</v>
      </c>
      <c r="N33" s="12">
        <v>1</v>
      </c>
      <c r="O33" s="39">
        <f t="shared" si="15"/>
        <v>1</v>
      </c>
      <c r="P33" s="7">
        <f t="shared" si="15"/>
        <v>1</v>
      </c>
      <c r="Q33" s="63">
        <f t="shared" si="16"/>
        <v>5</v>
      </c>
      <c r="R33" s="64">
        <f t="shared" si="16"/>
        <v>5</v>
      </c>
      <c r="S33" s="63">
        <f t="shared" si="17"/>
        <v>4</v>
      </c>
      <c r="T33" s="64">
        <f t="shared" si="17"/>
        <v>4</v>
      </c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22.5" customHeight="1" thickBot="1">
      <c r="A34" s="152"/>
      <c r="B34" s="152"/>
      <c r="C34" s="10">
        <v>21</v>
      </c>
      <c r="D34" s="104" t="s">
        <v>56</v>
      </c>
      <c r="E34" s="13">
        <v>1</v>
      </c>
      <c r="F34" s="83">
        <v>1</v>
      </c>
      <c r="G34" s="13">
        <v>1</v>
      </c>
      <c r="H34" s="12">
        <v>1</v>
      </c>
      <c r="I34" s="11">
        <v>1</v>
      </c>
      <c r="J34" s="83">
        <v>1</v>
      </c>
      <c r="K34" s="13">
        <v>1</v>
      </c>
      <c r="L34" s="12">
        <v>1</v>
      </c>
      <c r="M34" s="11">
        <v>1</v>
      </c>
      <c r="N34" s="12">
        <v>1</v>
      </c>
      <c r="O34" s="40">
        <f>AVERAGE(E34,G34,I34,K34,M34)</f>
        <v>1</v>
      </c>
      <c r="P34" s="9">
        <f>AVERAGE(F34,H34,J34,L34,N34)</f>
        <v>1</v>
      </c>
      <c r="Q34" s="63">
        <f>SUM(E34+G34+I34+K34+M34)</f>
        <v>5</v>
      </c>
      <c r="R34" s="64">
        <f>SUM(F34+H34+J34+L34+N34)</f>
        <v>5</v>
      </c>
      <c r="S34" s="63">
        <f>Q34-M34</f>
        <v>4</v>
      </c>
      <c r="T34" s="64">
        <f>R34-N34</f>
        <v>4</v>
      </c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22.5" customHeight="1" thickBot="1">
      <c r="A35" s="152"/>
      <c r="B35" s="152"/>
      <c r="C35" s="10">
        <v>22</v>
      </c>
      <c r="D35" s="104" t="s">
        <v>57</v>
      </c>
      <c r="E35" s="13">
        <v>1</v>
      </c>
      <c r="F35" s="83">
        <v>1</v>
      </c>
      <c r="G35" s="13">
        <v>1</v>
      </c>
      <c r="H35" s="12">
        <v>1</v>
      </c>
      <c r="I35" s="11">
        <v>1</v>
      </c>
      <c r="J35" s="83">
        <v>1</v>
      </c>
      <c r="K35" s="13">
        <v>1</v>
      </c>
      <c r="L35" s="12">
        <v>1</v>
      </c>
      <c r="M35" s="11">
        <v>1</v>
      </c>
      <c r="N35" s="12">
        <v>1</v>
      </c>
      <c r="O35" s="40">
        <f>AVERAGE(E35,G35,I35,K35,M35)</f>
        <v>1</v>
      </c>
      <c r="P35" s="9">
        <f>AVERAGE(F35,H35,J35,L35,N35)</f>
        <v>1</v>
      </c>
      <c r="Q35" s="63">
        <f>SUM(E35+G35+I35+K35+M35)</f>
        <v>5</v>
      </c>
      <c r="R35" s="64">
        <f>SUM(F35+H35+J35+L35+N35)</f>
        <v>5</v>
      </c>
      <c r="S35" s="63">
        <f>Q35-M35</f>
        <v>4</v>
      </c>
      <c r="T35" s="64">
        <f>R35-N35</f>
        <v>4</v>
      </c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22.5" customHeight="1" thickBot="1">
      <c r="A36" s="152"/>
      <c r="B36" s="152"/>
      <c r="C36" s="10">
        <v>23</v>
      </c>
      <c r="D36" s="104" t="s">
        <v>62</v>
      </c>
      <c r="E36" s="13">
        <v>1</v>
      </c>
      <c r="F36" s="83">
        <v>1</v>
      </c>
      <c r="G36" s="13">
        <v>1</v>
      </c>
      <c r="H36" s="12">
        <v>1</v>
      </c>
      <c r="I36" s="11">
        <v>1</v>
      </c>
      <c r="J36" s="83">
        <v>1</v>
      </c>
      <c r="K36" s="13">
        <v>1</v>
      </c>
      <c r="L36" s="12">
        <v>1</v>
      </c>
      <c r="M36" s="11">
        <v>1</v>
      </c>
      <c r="N36" s="12">
        <v>1</v>
      </c>
      <c r="O36" s="40">
        <f t="shared" si="15"/>
        <v>1</v>
      </c>
      <c r="P36" s="9">
        <f t="shared" si="15"/>
        <v>1</v>
      </c>
      <c r="Q36" s="63">
        <f t="shared" si="16"/>
        <v>5</v>
      </c>
      <c r="R36" s="64">
        <f t="shared" si="16"/>
        <v>5</v>
      </c>
      <c r="S36" s="63">
        <f t="shared" si="17"/>
        <v>4</v>
      </c>
      <c r="T36" s="64">
        <f t="shared" si="17"/>
        <v>4</v>
      </c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22.5" customHeight="1" thickBot="1">
      <c r="A37" s="152"/>
      <c r="B37" s="152"/>
      <c r="C37" s="10">
        <v>24</v>
      </c>
      <c r="D37" s="102" t="s">
        <v>63</v>
      </c>
      <c r="E37" s="13">
        <v>1</v>
      </c>
      <c r="F37" s="83">
        <v>1</v>
      </c>
      <c r="G37" s="13">
        <v>1</v>
      </c>
      <c r="H37" s="12">
        <v>1</v>
      </c>
      <c r="I37" s="11">
        <v>1</v>
      </c>
      <c r="J37" s="83">
        <v>1</v>
      </c>
      <c r="K37" s="13">
        <v>1</v>
      </c>
      <c r="L37" s="12">
        <v>1</v>
      </c>
      <c r="M37" s="11">
        <v>1</v>
      </c>
      <c r="N37" s="12">
        <v>1</v>
      </c>
      <c r="O37" s="39">
        <f>AVERAGE(E37,G37,I37,K37,M37)</f>
        <v>1</v>
      </c>
      <c r="P37" s="8">
        <f>AVERAGE(F37,H37,J37,L37,N37)</f>
        <v>1</v>
      </c>
      <c r="Q37" s="82">
        <f aca="true" t="shared" si="18" ref="Q37:R39">SUM(E37+G37+I37+K37+M37)</f>
        <v>5</v>
      </c>
      <c r="R37" s="64">
        <f t="shared" si="18"/>
        <v>5</v>
      </c>
      <c r="S37" s="63">
        <f aca="true" t="shared" si="19" ref="S37:T39">Q37-M37</f>
        <v>4</v>
      </c>
      <c r="T37" s="64">
        <f t="shared" si="19"/>
        <v>4</v>
      </c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22.5" customHeight="1" thickBot="1">
      <c r="A38" s="152"/>
      <c r="B38" s="152"/>
      <c r="C38" s="10">
        <v>25</v>
      </c>
      <c r="D38" s="102" t="s">
        <v>51</v>
      </c>
      <c r="E38" s="13">
        <v>1</v>
      </c>
      <c r="F38" s="83">
        <v>1</v>
      </c>
      <c r="G38" s="13">
        <v>1</v>
      </c>
      <c r="H38" s="12">
        <v>1</v>
      </c>
      <c r="I38" s="11">
        <v>1</v>
      </c>
      <c r="J38" s="83">
        <v>1</v>
      </c>
      <c r="K38" s="13">
        <v>1</v>
      </c>
      <c r="L38" s="12">
        <v>1</v>
      </c>
      <c r="M38" s="11">
        <v>1</v>
      </c>
      <c r="N38" s="12">
        <v>1</v>
      </c>
      <c r="O38" s="39">
        <f>AVERAGE(E38,G38,I38,K38,M38)</f>
        <v>1</v>
      </c>
      <c r="P38" s="8">
        <f>AVERAGE(F38,H38,J38,L38,N38)</f>
        <v>1</v>
      </c>
      <c r="Q38" s="82">
        <f t="shared" si="18"/>
        <v>5</v>
      </c>
      <c r="R38" s="64">
        <f t="shared" si="18"/>
        <v>5</v>
      </c>
      <c r="S38" s="63">
        <f t="shared" si="19"/>
        <v>4</v>
      </c>
      <c r="T38" s="64">
        <f t="shared" si="19"/>
        <v>4</v>
      </c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22.5" customHeight="1" thickBot="1">
      <c r="A39" s="152"/>
      <c r="B39" s="166"/>
      <c r="C39" s="10">
        <v>26</v>
      </c>
      <c r="D39" s="105" t="s">
        <v>52</v>
      </c>
      <c r="E39" s="16">
        <v>1</v>
      </c>
      <c r="F39" s="97">
        <v>1</v>
      </c>
      <c r="G39" s="16">
        <v>1</v>
      </c>
      <c r="H39" s="17">
        <v>1</v>
      </c>
      <c r="I39" s="96">
        <v>1</v>
      </c>
      <c r="J39" s="97">
        <v>1</v>
      </c>
      <c r="K39" s="16">
        <v>1</v>
      </c>
      <c r="L39" s="17">
        <v>1</v>
      </c>
      <c r="M39" s="96">
        <v>1</v>
      </c>
      <c r="N39" s="17">
        <v>1</v>
      </c>
      <c r="O39" s="106"/>
      <c r="P39" s="84"/>
      <c r="Q39" s="82">
        <f t="shared" si="18"/>
        <v>5</v>
      </c>
      <c r="R39" s="64">
        <f t="shared" si="18"/>
        <v>5</v>
      </c>
      <c r="S39" s="63">
        <f t="shared" si="19"/>
        <v>4</v>
      </c>
      <c r="T39" s="64">
        <f t="shared" si="19"/>
        <v>4</v>
      </c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22.5" customHeight="1" thickBot="1">
      <c r="A40" s="152"/>
      <c r="B40" s="18"/>
      <c r="C40" s="19"/>
      <c r="D40" s="34" t="s">
        <v>53</v>
      </c>
      <c r="E40" s="26">
        <f>SUM(E31:E39)</f>
        <v>9</v>
      </c>
      <c r="F40" s="26">
        <f aca="true" t="shared" si="20" ref="F40:T40">SUM(F31:F39)</f>
        <v>9</v>
      </c>
      <c r="G40" s="26">
        <f t="shared" si="20"/>
        <v>9</v>
      </c>
      <c r="H40" s="26">
        <f t="shared" si="20"/>
        <v>9</v>
      </c>
      <c r="I40" s="26">
        <f t="shared" si="20"/>
        <v>9</v>
      </c>
      <c r="J40" s="26">
        <f t="shared" si="20"/>
        <v>9</v>
      </c>
      <c r="K40" s="26">
        <f t="shared" si="20"/>
        <v>9</v>
      </c>
      <c r="L40" s="26">
        <f t="shared" si="20"/>
        <v>9</v>
      </c>
      <c r="M40" s="26">
        <f t="shared" si="20"/>
        <v>9</v>
      </c>
      <c r="N40" s="26">
        <f t="shared" si="20"/>
        <v>9</v>
      </c>
      <c r="O40" s="46">
        <f t="shared" si="20"/>
        <v>8</v>
      </c>
      <c r="P40" s="85">
        <f t="shared" si="20"/>
        <v>8</v>
      </c>
      <c r="Q40" s="67">
        <f t="shared" si="20"/>
        <v>45</v>
      </c>
      <c r="R40" s="67">
        <f t="shared" si="20"/>
        <v>45</v>
      </c>
      <c r="S40" s="67">
        <f t="shared" si="20"/>
        <v>36</v>
      </c>
      <c r="T40" s="67">
        <f t="shared" si="20"/>
        <v>36</v>
      </c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22.5" customHeight="1" thickBot="1">
      <c r="A41" s="166"/>
      <c r="B41" s="18"/>
      <c r="C41" s="19"/>
      <c r="D41" s="20" t="s">
        <v>19</v>
      </c>
      <c r="E41" s="101">
        <f>E40*100/9</f>
        <v>100</v>
      </c>
      <c r="F41" s="101">
        <f aca="true" t="shared" si="21" ref="F41:N41">F40*100/9</f>
        <v>100</v>
      </c>
      <c r="G41" s="101">
        <f t="shared" si="21"/>
        <v>100</v>
      </c>
      <c r="H41" s="101">
        <f t="shared" si="21"/>
        <v>100</v>
      </c>
      <c r="I41" s="101">
        <f t="shared" si="21"/>
        <v>100</v>
      </c>
      <c r="J41" s="101">
        <f t="shared" si="21"/>
        <v>100</v>
      </c>
      <c r="K41" s="101">
        <f t="shared" si="21"/>
        <v>100</v>
      </c>
      <c r="L41" s="101">
        <f t="shared" si="21"/>
        <v>100</v>
      </c>
      <c r="M41" s="101">
        <f t="shared" si="21"/>
        <v>100</v>
      </c>
      <c r="N41" s="101">
        <f t="shared" si="21"/>
        <v>100</v>
      </c>
      <c r="O41" s="42">
        <f>O40*100/6</f>
        <v>133.33333333333334</v>
      </c>
      <c r="P41" s="23">
        <f>P40*100/6</f>
        <v>133.33333333333334</v>
      </c>
      <c r="Q41" s="68">
        <f>Q40*100/45</f>
        <v>100</v>
      </c>
      <c r="R41" s="68">
        <f>R40*100/45</f>
        <v>100</v>
      </c>
      <c r="S41" s="68">
        <f>S40*100/36</f>
        <v>100</v>
      </c>
      <c r="T41" s="68">
        <f>T40*100/36</f>
        <v>100</v>
      </c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30" customHeight="1" thickBot="1">
      <c r="A42" s="153" t="s">
        <v>2</v>
      </c>
      <c r="B42" s="155" t="s">
        <v>3</v>
      </c>
      <c r="C42" s="155" t="s">
        <v>4</v>
      </c>
      <c r="D42" s="157" t="s">
        <v>5</v>
      </c>
      <c r="E42" s="158" t="s">
        <v>6</v>
      </c>
      <c r="F42" s="159"/>
      <c r="G42" s="147" t="s">
        <v>7</v>
      </c>
      <c r="H42" s="148"/>
      <c r="I42" s="149" t="s">
        <v>8</v>
      </c>
      <c r="J42" s="150"/>
      <c r="K42" s="149" t="s">
        <v>9</v>
      </c>
      <c r="L42" s="150"/>
      <c r="M42" s="149" t="s">
        <v>10</v>
      </c>
      <c r="N42" s="150"/>
      <c r="O42" s="144" t="s">
        <v>11</v>
      </c>
      <c r="P42" s="144"/>
      <c r="Q42" s="144" t="s">
        <v>11</v>
      </c>
      <c r="R42" s="144"/>
      <c r="S42" s="144" t="s">
        <v>11</v>
      </c>
      <c r="T42" s="144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8.75" customHeight="1" thickBot="1">
      <c r="A43" s="154"/>
      <c r="B43" s="156"/>
      <c r="C43" s="156"/>
      <c r="D43" s="157"/>
      <c r="E43" s="24" t="s">
        <v>12</v>
      </c>
      <c r="F43" s="25" t="s">
        <v>13</v>
      </c>
      <c r="G43" s="24" t="s">
        <v>12</v>
      </c>
      <c r="H43" s="25" t="s">
        <v>13</v>
      </c>
      <c r="I43" s="24" t="s">
        <v>12</v>
      </c>
      <c r="J43" s="25" t="s">
        <v>13</v>
      </c>
      <c r="K43" s="24" t="s">
        <v>12</v>
      </c>
      <c r="L43" s="25" t="s">
        <v>13</v>
      </c>
      <c r="M43" s="24" t="s">
        <v>12</v>
      </c>
      <c r="N43" s="25" t="s">
        <v>13</v>
      </c>
      <c r="O43" s="80" t="s">
        <v>12</v>
      </c>
      <c r="P43" s="81" t="s">
        <v>13</v>
      </c>
      <c r="Q43" s="43" t="s">
        <v>12</v>
      </c>
      <c r="R43" s="3" t="s">
        <v>13</v>
      </c>
      <c r="S43" s="43" t="s">
        <v>12</v>
      </c>
      <c r="T43" s="3" t="s">
        <v>13</v>
      </c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0" ht="22.5" customHeight="1" thickBot="1">
      <c r="A44" s="100"/>
      <c r="B44" s="151" t="s">
        <v>77</v>
      </c>
      <c r="C44" s="128">
        <v>27</v>
      </c>
      <c r="D44" s="135" t="s">
        <v>78</v>
      </c>
      <c r="E44" s="110">
        <v>1</v>
      </c>
      <c r="F44" s="138">
        <v>1</v>
      </c>
      <c r="G44" s="110">
        <v>1</v>
      </c>
      <c r="H44" s="111">
        <v>1</v>
      </c>
      <c r="I44" s="141">
        <v>1</v>
      </c>
      <c r="J44" s="138">
        <v>1</v>
      </c>
      <c r="K44" s="14">
        <v>1</v>
      </c>
      <c r="L44" s="15">
        <v>1</v>
      </c>
      <c r="M44" s="31">
        <v>1</v>
      </c>
      <c r="N44" s="15">
        <v>1</v>
      </c>
      <c r="O44" s="39">
        <f aca="true" t="shared" si="22" ref="O44:P46">AVERAGE(E44,G44,I44,K44,M44)</f>
        <v>1</v>
      </c>
      <c r="P44" s="7">
        <f t="shared" si="22"/>
        <v>1</v>
      </c>
      <c r="Q44" s="63">
        <f aca="true" t="shared" si="23" ref="Q44:R46">SUM(E44+G44+I44+K44+M44)</f>
        <v>5</v>
      </c>
      <c r="R44" s="64">
        <f t="shared" si="23"/>
        <v>5</v>
      </c>
      <c r="S44" s="63">
        <f aca="true" t="shared" si="24" ref="S44:T46">Q44-M44</f>
        <v>4</v>
      </c>
      <c r="T44" s="64">
        <f t="shared" si="24"/>
        <v>4</v>
      </c>
    </row>
    <row r="45" spans="1:20" ht="22.5" customHeight="1" thickBot="1">
      <c r="A45" s="100"/>
      <c r="B45" s="152"/>
      <c r="C45" s="128">
        <v>28</v>
      </c>
      <c r="D45" s="136" t="s">
        <v>79</v>
      </c>
      <c r="E45" s="114">
        <v>1</v>
      </c>
      <c r="F45" s="139">
        <v>1</v>
      </c>
      <c r="G45" s="114">
        <v>1</v>
      </c>
      <c r="H45" s="115">
        <v>1</v>
      </c>
      <c r="I45" s="142">
        <v>1</v>
      </c>
      <c r="J45" s="139">
        <v>1</v>
      </c>
      <c r="K45" s="13">
        <v>1</v>
      </c>
      <c r="L45" s="12">
        <v>1</v>
      </c>
      <c r="M45" s="11">
        <v>1</v>
      </c>
      <c r="N45" s="12">
        <v>1</v>
      </c>
      <c r="O45" s="39">
        <f t="shared" si="22"/>
        <v>1</v>
      </c>
      <c r="P45" s="7">
        <f t="shared" si="22"/>
        <v>1</v>
      </c>
      <c r="Q45" s="63">
        <f t="shared" si="23"/>
        <v>5</v>
      </c>
      <c r="R45" s="64">
        <f t="shared" si="23"/>
        <v>5</v>
      </c>
      <c r="S45" s="63">
        <f t="shared" si="24"/>
        <v>4</v>
      </c>
      <c r="T45" s="64">
        <f t="shared" si="24"/>
        <v>4</v>
      </c>
    </row>
    <row r="46" spans="1:20" ht="22.5" customHeight="1" thickBot="1">
      <c r="A46" s="100"/>
      <c r="B46" s="152"/>
      <c r="C46" s="128">
        <v>29</v>
      </c>
      <c r="D46" s="136" t="s">
        <v>80</v>
      </c>
      <c r="E46" s="137">
        <v>1</v>
      </c>
      <c r="F46" s="140">
        <v>1</v>
      </c>
      <c r="G46" s="137">
        <v>1</v>
      </c>
      <c r="H46" s="129">
        <v>1</v>
      </c>
      <c r="I46" s="143">
        <v>1</v>
      </c>
      <c r="J46" s="140">
        <v>1</v>
      </c>
      <c r="K46" s="16">
        <v>1</v>
      </c>
      <c r="L46" s="17">
        <v>1</v>
      </c>
      <c r="M46" s="96">
        <v>1</v>
      </c>
      <c r="N46" s="17">
        <v>1</v>
      </c>
      <c r="O46" s="39">
        <f t="shared" si="22"/>
        <v>1</v>
      </c>
      <c r="P46" s="7">
        <f t="shared" si="22"/>
        <v>1</v>
      </c>
      <c r="Q46" s="63">
        <f t="shared" si="23"/>
        <v>5</v>
      </c>
      <c r="R46" s="64">
        <f t="shared" si="23"/>
        <v>5</v>
      </c>
      <c r="S46" s="63">
        <f t="shared" si="24"/>
        <v>4</v>
      </c>
      <c r="T46" s="64">
        <f t="shared" si="24"/>
        <v>4</v>
      </c>
    </row>
    <row r="47" spans="1:256" ht="22.5" customHeight="1" thickBot="1">
      <c r="A47" s="100"/>
      <c r="B47" s="18"/>
      <c r="C47" s="19"/>
      <c r="D47" s="34" t="s">
        <v>53</v>
      </c>
      <c r="E47" s="26">
        <f>SUM(E44:E46)</f>
        <v>3</v>
      </c>
      <c r="F47" s="26">
        <f aca="true" t="shared" si="25" ref="F47:T47">SUM(F44:F46)</f>
        <v>3</v>
      </c>
      <c r="G47" s="26">
        <f t="shared" si="25"/>
        <v>3</v>
      </c>
      <c r="H47" s="26">
        <f t="shared" si="25"/>
        <v>3</v>
      </c>
      <c r="I47" s="26">
        <f t="shared" si="25"/>
        <v>3</v>
      </c>
      <c r="J47" s="26">
        <f t="shared" si="25"/>
        <v>3</v>
      </c>
      <c r="K47" s="26">
        <f t="shared" si="25"/>
        <v>3</v>
      </c>
      <c r="L47" s="26">
        <f t="shared" si="25"/>
        <v>3</v>
      </c>
      <c r="M47" s="26">
        <f t="shared" si="25"/>
        <v>3</v>
      </c>
      <c r="N47" s="26">
        <f t="shared" si="25"/>
        <v>3</v>
      </c>
      <c r="O47" s="46">
        <f t="shared" si="25"/>
        <v>3</v>
      </c>
      <c r="P47" s="85">
        <f t="shared" si="25"/>
        <v>3</v>
      </c>
      <c r="Q47" s="67">
        <f t="shared" si="25"/>
        <v>15</v>
      </c>
      <c r="R47" s="67">
        <f t="shared" si="25"/>
        <v>15</v>
      </c>
      <c r="S47" s="67">
        <f t="shared" si="25"/>
        <v>12</v>
      </c>
      <c r="T47" s="67">
        <f t="shared" si="25"/>
        <v>12</v>
      </c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22.5" customHeight="1" thickBot="1">
      <c r="A48" s="100"/>
      <c r="B48" s="18"/>
      <c r="C48" s="19"/>
      <c r="D48" s="20" t="s">
        <v>19</v>
      </c>
      <c r="E48" s="101">
        <f>E47*100/3</f>
        <v>100</v>
      </c>
      <c r="F48" s="101">
        <f aca="true" t="shared" si="26" ref="F48:N48">F47*100/3</f>
        <v>100</v>
      </c>
      <c r="G48" s="101">
        <f t="shared" si="26"/>
        <v>100</v>
      </c>
      <c r="H48" s="101">
        <f t="shared" si="26"/>
        <v>100</v>
      </c>
      <c r="I48" s="101">
        <f t="shared" si="26"/>
        <v>100</v>
      </c>
      <c r="J48" s="101">
        <f t="shared" si="26"/>
        <v>100</v>
      </c>
      <c r="K48" s="101">
        <f t="shared" si="26"/>
        <v>100</v>
      </c>
      <c r="L48" s="101">
        <f t="shared" si="26"/>
        <v>100</v>
      </c>
      <c r="M48" s="101">
        <f t="shared" si="26"/>
        <v>100</v>
      </c>
      <c r="N48" s="101">
        <f t="shared" si="26"/>
        <v>100</v>
      </c>
      <c r="O48" s="42">
        <f>O47*100/6</f>
        <v>50</v>
      </c>
      <c r="P48" s="23">
        <f>P47*100/6</f>
        <v>50</v>
      </c>
      <c r="Q48" s="68">
        <f>Q47*100/15</f>
        <v>100</v>
      </c>
      <c r="R48" s="68">
        <f>R47*100/15</f>
        <v>100</v>
      </c>
      <c r="S48" s="68">
        <f>S47*100/12</f>
        <v>100</v>
      </c>
      <c r="T48" s="68">
        <f>T47*100/12</f>
        <v>100</v>
      </c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24.75" customHeight="1" thickBot="1">
      <c r="A49" s="175" t="s">
        <v>2</v>
      </c>
      <c r="B49" s="175" t="s">
        <v>24</v>
      </c>
      <c r="C49" s="185" t="s">
        <v>4</v>
      </c>
      <c r="D49" s="185" t="s">
        <v>5</v>
      </c>
      <c r="E49" s="182" t="s">
        <v>65</v>
      </c>
      <c r="F49" s="183"/>
      <c r="G49" s="171" t="s">
        <v>7</v>
      </c>
      <c r="H49" s="184"/>
      <c r="I49" s="173" t="s">
        <v>8</v>
      </c>
      <c r="J49" s="174"/>
      <c r="K49" s="173" t="s">
        <v>9</v>
      </c>
      <c r="L49" s="174"/>
      <c r="M49" s="173" t="s">
        <v>10</v>
      </c>
      <c r="N49" s="174"/>
      <c r="O49" s="144" t="s">
        <v>11</v>
      </c>
      <c r="P49" s="144"/>
      <c r="Q49" s="144" t="s">
        <v>11</v>
      </c>
      <c r="R49" s="144"/>
      <c r="S49" s="144" t="s">
        <v>11</v>
      </c>
      <c r="T49" s="144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20.25" customHeight="1" thickBot="1">
      <c r="A50" s="175"/>
      <c r="B50" s="175"/>
      <c r="C50" s="185"/>
      <c r="D50" s="185"/>
      <c r="E50" s="24" t="s">
        <v>12</v>
      </c>
      <c r="F50" s="25" t="s">
        <v>13</v>
      </c>
      <c r="G50" s="24" t="s">
        <v>12</v>
      </c>
      <c r="H50" s="25" t="s">
        <v>13</v>
      </c>
      <c r="I50" s="24" t="s">
        <v>12</v>
      </c>
      <c r="J50" s="25" t="s">
        <v>13</v>
      </c>
      <c r="K50" s="24" t="s">
        <v>12</v>
      </c>
      <c r="L50" s="25" t="s">
        <v>13</v>
      </c>
      <c r="M50" s="24" t="s">
        <v>12</v>
      </c>
      <c r="N50" s="25" t="s">
        <v>13</v>
      </c>
      <c r="O50" s="43" t="s">
        <v>12</v>
      </c>
      <c r="P50" s="3" t="s">
        <v>13</v>
      </c>
      <c r="Q50" s="43" t="s">
        <v>12</v>
      </c>
      <c r="R50" s="3" t="s">
        <v>13</v>
      </c>
      <c r="S50" s="43" t="s">
        <v>12</v>
      </c>
      <c r="T50" s="3" t="s">
        <v>13</v>
      </c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20.25" customHeight="1" thickBot="1">
      <c r="A51" s="145"/>
      <c r="B51" s="145"/>
      <c r="C51" s="30">
        <v>30</v>
      </c>
      <c r="D51" s="131" t="s">
        <v>84</v>
      </c>
      <c r="E51" s="11">
        <v>1</v>
      </c>
      <c r="F51" s="12">
        <v>1</v>
      </c>
      <c r="G51" s="13">
        <v>1</v>
      </c>
      <c r="H51" s="12">
        <v>1</v>
      </c>
      <c r="I51" s="13">
        <v>1</v>
      </c>
      <c r="J51" s="12">
        <v>1</v>
      </c>
      <c r="K51" s="13">
        <v>1</v>
      </c>
      <c r="L51" s="12">
        <v>1</v>
      </c>
      <c r="M51" s="13">
        <v>1</v>
      </c>
      <c r="N51" s="12">
        <v>1</v>
      </c>
      <c r="O51" s="39">
        <f aca="true" t="shared" si="27" ref="O51:P53">AVERAGE(E51,G51,I51,K51,M51)</f>
        <v>1</v>
      </c>
      <c r="P51" s="33">
        <f t="shared" si="27"/>
        <v>1</v>
      </c>
      <c r="Q51" s="63">
        <f>SUM(E51+G51+I51+K51+M51)</f>
        <v>5</v>
      </c>
      <c r="R51" s="64">
        <f aca="true" t="shared" si="28" ref="R51:R64">SUM(F51+H51+J51+L51+N51)</f>
        <v>5</v>
      </c>
      <c r="S51" s="63">
        <f>Q51-M51</f>
        <v>4</v>
      </c>
      <c r="T51" s="64">
        <f>R51-N51</f>
        <v>4</v>
      </c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20.25" customHeight="1" thickBot="1">
      <c r="A52" s="145"/>
      <c r="B52" s="145"/>
      <c r="C52" s="30">
        <v>31</v>
      </c>
      <c r="D52" s="132" t="s">
        <v>82</v>
      </c>
      <c r="E52" s="11">
        <v>1</v>
      </c>
      <c r="F52" s="12">
        <v>1</v>
      </c>
      <c r="G52" s="13">
        <v>1</v>
      </c>
      <c r="H52" s="12">
        <v>1</v>
      </c>
      <c r="I52" s="13">
        <v>1</v>
      </c>
      <c r="J52" s="12">
        <v>1</v>
      </c>
      <c r="K52" s="13">
        <v>1</v>
      </c>
      <c r="L52" s="12">
        <v>1</v>
      </c>
      <c r="M52" s="13">
        <v>1</v>
      </c>
      <c r="N52" s="12">
        <v>1</v>
      </c>
      <c r="O52" s="39">
        <f t="shared" si="27"/>
        <v>1</v>
      </c>
      <c r="P52" s="33">
        <f t="shared" si="27"/>
        <v>1</v>
      </c>
      <c r="Q52" s="63">
        <f aca="true" t="shared" si="29" ref="Q52:Q63">SUM(E52+G52+I52+K52+M52)</f>
        <v>5</v>
      </c>
      <c r="R52" s="64">
        <f t="shared" si="28"/>
        <v>5</v>
      </c>
      <c r="S52" s="63">
        <f aca="true" t="shared" si="30" ref="S52:S64">Q52-M52</f>
        <v>4</v>
      </c>
      <c r="T52" s="64">
        <f aca="true" t="shared" si="31" ref="T52:T64">R52-N52</f>
        <v>4</v>
      </c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20.25" customHeight="1" thickBot="1">
      <c r="A53" s="145"/>
      <c r="B53" s="145"/>
      <c r="C53" s="30">
        <v>32</v>
      </c>
      <c r="D53" s="117" t="s">
        <v>72</v>
      </c>
      <c r="E53" s="119"/>
      <c r="F53" s="120"/>
      <c r="G53" s="119"/>
      <c r="H53" s="120"/>
      <c r="I53" s="110">
        <v>1</v>
      </c>
      <c r="J53" s="111">
        <v>1</v>
      </c>
      <c r="K53" s="110">
        <v>1</v>
      </c>
      <c r="L53" s="111">
        <v>1</v>
      </c>
      <c r="M53" s="119"/>
      <c r="N53" s="120"/>
      <c r="O53" s="45">
        <f t="shared" si="27"/>
        <v>1</v>
      </c>
      <c r="P53" s="32">
        <f t="shared" si="27"/>
        <v>1</v>
      </c>
      <c r="Q53" s="63">
        <f t="shared" si="29"/>
        <v>2</v>
      </c>
      <c r="R53" s="64">
        <f t="shared" si="28"/>
        <v>2</v>
      </c>
      <c r="S53" s="63">
        <f t="shared" si="30"/>
        <v>2</v>
      </c>
      <c r="T53" s="64">
        <f t="shared" si="31"/>
        <v>2</v>
      </c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20.25" customHeight="1" thickBot="1">
      <c r="A54" s="145"/>
      <c r="B54" s="145"/>
      <c r="C54" s="30">
        <v>33</v>
      </c>
      <c r="D54" s="109" t="s">
        <v>66</v>
      </c>
      <c r="E54" s="121"/>
      <c r="F54" s="122"/>
      <c r="G54" s="121"/>
      <c r="H54" s="122"/>
      <c r="I54" s="112">
        <v>1</v>
      </c>
      <c r="J54" s="113">
        <v>1</v>
      </c>
      <c r="K54" s="121"/>
      <c r="L54" s="122"/>
      <c r="M54" s="121"/>
      <c r="N54" s="122"/>
      <c r="O54" s="38"/>
      <c r="P54" s="86"/>
      <c r="Q54" s="63">
        <f t="shared" si="29"/>
        <v>1</v>
      </c>
      <c r="R54" s="64">
        <f t="shared" si="28"/>
        <v>1</v>
      </c>
      <c r="S54" s="63">
        <f t="shared" si="30"/>
        <v>1</v>
      </c>
      <c r="T54" s="64">
        <f t="shared" si="31"/>
        <v>1</v>
      </c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20.25" customHeight="1" thickBot="1">
      <c r="A55" s="145"/>
      <c r="B55" s="145"/>
      <c r="C55" s="30">
        <v>34</v>
      </c>
      <c r="D55" s="109" t="s">
        <v>67</v>
      </c>
      <c r="E55" s="121"/>
      <c r="F55" s="122"/>
      <c r="G55" s="121"/>
      <c r="H55" s="122"/>
      <c r="I55" s="112">
        <v>1</v>
      </c>
      <c r="J55" s="113">
        <v>1</v>
      </c>
      <c r="K55" s="121"/>
      <c r="L55" s="122"/>
      <c r="M55" s="121"/>
      <c r="N55" s="122"/>
      <c r="O55" s="38"/>
      <c r="P55" s="86"/>
      <c r="Q55" s="63">
        <f t="shared" si="29"/>
        <v>1</v>
      </c>
      <c r="R55" s="64">
        <f t="shared" si="28"/>
        <v>1</v>
      </c>
      <c r="S55" s="63">
        <f t="shared" si="30"/>
        <v>1</v>
      </c>
      <c r="T55" s="64">
        <f t="shared" si="31"/>
        <v>1</v>
      </c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20.25" customHeight="1" thickBot="1">
      <c r="A56" s="145"/>
      <c r="B56" s="145"/>
      <c r="C56" s="30">
        <v>35</v>
      </c>
      <c r="D56" s="109" t="s">
        <v>68</v>
      </c>
      <c r="E56" s="121"/>
      <c r="F56" s="122"/>
      <c r="G56" s="121"/>
      <c r="H56" s="122"/>
      <c r="I56" s="112">
        <v>1</v>
      </c>
      <c r="J56" s="113">
        <v>1</v>
      </c>
      <c r="K56" s="121"/>
      <c r="L56" s="122"/>
      <c r="M56" s="121"/>
      <c r="N56" s="122"/>
      <c r="O56" s="38"/>
      <c r="P56" s="86"/>
      <c r="Q56" s="63">
        <f t="shared" si="29"/>
        <v>1</v>
      </c>
      <c r="R56" s="64">
        <f t="shared" si="28"/>
        <v>1</v>
      </c>
      <c r="S56" s="63">
        <f t="shared" si="30"/>
        <v>1</v>
      </c>
      <c r="T56" s="64">
        <f t="shared" si="31"/>
        <v>1</v>
      </c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20.25" customHeight="1" thickBot="1">
      <c r="A57" s="145"/>
      <c r="B57" s="145"/>
      <c r="C57" s="30">
        <v>36</v>
      </c>
      <c r="D57" s="109" t="s">
        <v>69</v>
      </c>
      <c r="E57" s="121"/>
      <c r="F57" s="122"/>
      <c r="G57" s="121"/>
      <c r="H57" s="122"/>
      <c r="I57" s="112">
        <v>1</v>
      </c>
      <c r="J57" s="113">
        <v>1</v>
      </c>
      <c r="K57" s="121"/>
      <c r="L57" s="122"/>
      <c r="M57" s="121"/>
      <c r="N57" s="122"/>
      <c r="O57" s="38"/>
      <c r="P57" s="86"/>
      <c r="Q57" s="63">
        <f t="shared" si="29"/>
        <v>1</v>
      </c>
      <c r="R57" s="64">
        <f t="shared" si="28"/>
        <v>1</v>
      </c>
      <c r="S57" s="63">
        <f t="shared" si="30"/>
        <v>1</v>
      </c>
      <c r="T57" s="64">
        <f t="shared" si="31"/>
        <v>1</v>
      </c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20.25" customHeight="1" thickBot="1">
      <c r="A58" s="145"/>
      <c r="B58" s="145"/>
      <c r="C58" s="30">
        <v>37</v>
      </c>
      <c r="D58" s="116" t="s">
        <v>70</v>
      </c>
      <c r="E58" s="121"/>
      <c r="F58" s="122"/>
      <c r="G58" s="121"/>
      <c r="H58" s="122"/>
      <c r="I58" s="112">
        <v>1</v>
      </c>
      <c r="J58" s="113">
        <v>1</v>
      </c>
      <c r="K58" s="112">
        <v>1</v>
      </c>
      <c r="L58" s="113">
        <v>1</v>
      </c>
      <c r="M58" s="121"/>
      <c r="N58" s="122"/>
      <c r="O58" s="38"/>
      <c r="P58" s="86"/>
      <c r="Q58" s="63">
        <f t="shared" si="29"/>
        <v>2</v>
      </c>
      <c r="R58" s="64">
        <f t="shared" si="28"/>
        <v>2</v>
      </c>
      <c r="S58" s="63">
        <f t="shared" si="30"/>
        <v>2</v>
      </c>
      <c r="T58" s="64">
        <f t="shared" si="31"/>
        <v>2</v>
      </c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20.25" customHeight="1" thickBot="1">
      <c r="A59" s="145"/>
      <c r="B59" s="145"/>
      <c r="C59" s="30">
        <v>38</v>
      </c>
      <c r="D59" s="116" t="s">
        <v>71</v>
      </c>
      <c r="E59" s="123"/>
      <c r="F59" s="124"/>
      <c r="G59" s="121"/>
      <c r="H59" s="122"/>
      <c r="I59" s="121"/>
      <c r="J59" s="122"/>
      <c r="K59" s="112">
        <v>1</v>
      </c>
      <c r="L59" s="113">
        <v>1</v>
      </c>
      <c r="M59" s="121"/>
      <c r="N59" s="122"/>
      <c r="O59" s="38"/>
      <c r="P59" s="86"/>
      <c r="Q59" s="63">
        <f t="shared" si="29"/>
        <v>1</v>
      </c>
      <c r="R59" s="64">
        <f t="shared" si="28"/>
        <v>1</v>
      </c>
      <c r="S59" s="63">
        <f t="shared" si="30"/>
        <v>1</v>
      </c>
      <c r="T59" s="64">
        <f t="shared" si="31"/>
        <v>1</v>
      </c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24.75" customHeight="1" thickBot="1">
      <c r="A60" s="145"/>
      <c r="B60" s="145"/>
      <c r="C60" s="30">
        <v>39</v>
      </c>
      <c r="D60" s="118" t="s">
        <v>73</v>
      </c>
      <c r="E60" s="125"/>
      <c r="F60" s="126"/>
      <c r="G60" s="127"/>
      <c r="H60" s="126"/>
      <c r="I60" s="127"/>
      <c r="J60" s="126"/>
      <c r="K60" s="127"/>
      <c r="L60" s="126"/>
      <c r="M60" s="13">
        <v>1</v>
      </c>
      <c r="N60" s="12">
        <v>1</v>
      </c>
      <c r="O60" s="39">
        <f aca="true" t="shared" si="32" ref="O60:P62">AVERAGE(E60,G60,I60,K60,M60)</f>
        <v>1</v>
      </c>
      <c r="P60" s="33">
        <f t="shared" si="32"/>
        <v>1</v>
      </c>
      <c r="Q60" s="63">
        <f t="shared" si="29"/>
        <v>1</v>
      </c>
      <c r="R60" s="64">
        <f t="shared" si="28"/>
        <v>1</v>
      </c>
      <c r="S60" s="63">
        <f t="shared" si="30"/>
        <v>0</v>
      </c>
      <c r="T60" s="64">
        <f t="shared" si="31"/>
        <v>0</v>
      </c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24.75" customHeight="1" thickBot="1">
      <c r="A61" s="145"/>
      <c r="B61" s="145"/>
      <c r="C61" s="30">
        <v>40</v>
      </c>
      <c r="D61" s="118" t="s">
        <v>74</v>
      </c>
      <c r="E61" s="125"/>
      <c r="F61" s="126"/>
      <c r="G61" s="127"/>
      <c r="H61" s="126"/>
      <c r="I61" s="127"/>
      <c r="J61" s="126"/>
      <c r="K61" s="127"/>
      <c r="L61" s="126"/>
      <c r="M61" s="13">
        <v>1</v>
      </c>
      <c r="N61" s="12">
        <v>1</v>
      </c>
      <c r="O61" s="39">
        <f t="shared" si="32"/>
        <v>1</v>
      </c>
      <c r="P61" s="33">
        <f t="shared" si="32"/>
        <v>1</v>
      </c>
      <c r="Q61" s="63">
        <f t="shared" si="29"/>
        <v>1</v>
      </c>
      <c r="R61" s="64">
        <f t="shared" si="28"/>
        <v>1</v>
      </c>
      <c r="S61" s="63">
        <f t="shared" si="30"/>
        <v>0</v>
      </c>
      <c r="T61" s="64">
        <f t="shared" si="31"/>
        <v>0</v>
      </c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33" customHeight="1" thickBot="1">
      <c r="A62" s="145"/>
      <c r="B62" s="145"/>
      <c r="C62" s="30">
        <v>41</v>
      </c>
      <c r="D62" s="118" t="s">
        <v>75</v>
      </c>
      <c r="E62" s="125"/>
      <c r="F62" s="126"/>
      <c r="G62" s="127"/>
      <c r="H62" s="126"/>
      <c r="I62" s="127"/>
      <c r="J62" s="126"/>
      <c r="K62" s="127"/>
      <c r="L62" s="126"/>
      <c r="M62" s="13">
        <v>1</v>
      </c>
      <c r="N62" s="12">
        <v>1</v>
      </c>
      <c r="O62" s="39">
        <f t="shared" si="32"/>
        <v>1</v>
      </c>
      <c r="P62" s="33">
        <f t="shared" si="32"/>
        <v>1</v>
      </c>
      <c r="Q62" s="63">
        <f t="shared" si="29"/>
        <v>1</v>
      </c>
      <c r="R62" s="64">
        <f t="shared" si="28"/>
        <v>1</v>
      </c>
      <c r="S62" s="63">
        <f t="shared" si="30"/>
        <v>0</v>
      </c>
      <c r="T62" s="64">
        <f t="shared" si="31"/>
        <v>0</v>
      </c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24.75" customHeight="1" thickBot="1">
      <c r="A63" s="145"/>
      <c r="B63" s="145"/>
      <c r="C63" s="30">
        <v>42</v>
      </c>
      <c r="D63" s="118" t="s">
        <v>83</v>
      </c>
      <c r="E63" s="125"/>
      <c r="F63" s="126"/>
      <c r="G63" s="127"/>
      <c r="H63" s="126"/>
      <c r="I63" s="127"/>
      <c r="J63" s="126"/>
      <c r="K63" s="127"/>
      <c r="L63" s="126"/>
      <c r="M63" s="13">
        <v>1</v>
      </c>
      <c r="N63" s="12">
        <v>1</v>
      </c>
      <c r="O63" s="39">
        <f>AVERAGE(E63,G63,I63,K63,M63)</f>
        <v>1</v>
      </c>
      <c r="P63" s="33">
        <f>AVERAGE(F63,H63,J63,L63,N63)</f>
        <v>1</v>
      </c>
      <c r="Q63" s="63">
        <f t="shared" si="29"/>
        <v>1</v>
      </c>
      <c r="R63" s="64">
        <f t="shared" si="28"/>
        <v>1</v>
      </c>
      <c r="S63" s="63">
        <f t="shared" si="30"/>
        <v>0</v>
      </c>
      <c r="T63" s="64">
        <f t="shared" si="31"/>
        <v>0</v>
      </c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24.75" customHeight="1" thickBot="1">
      <c r="A64" s="145"/>
      <c r="B64" s="145"/>
      <c r="C64" s="30">
        <v>43</v>
      </c>
      <c r="D64" s="118" t="s">
        <v>76</v>
      </c>
      <c r="E64" s="125"/>
      <c r="F64" s="126"/>
      <c r="G64" s="127"/>
      <c r="H64" s="126"/>
      <c r="I64" s="127"/>
      <c r="J64" s="126"/>
      <c r="K64" s="127"/>
      <c r="L64" s="126"/>
      <c r="M64" s="13">
        <v>1</v>
      </c>
      <c r="N64" s="12">
        <v>1</v>
      </c>
      <c r="O64" s="39">
        <f>AVERAGE(E64,G64,I64,K64,M64)</f>
        <v>1</v>
      </c>
      <c r="P64" s="33">
        <f>AVERAGE(F64,H64,J64,L64,N64)</f>
        <v>1</v>
      </c>
      <c r="Q64" s="63">
        <f>SUM(E64+G64+I64+K64+M64)</f>
        <v>1</v>
      </c>
      <c r="R64" s="64">
        <f t="shared" si="28"/>
        <v>1</v>
      </c>
      <c r="S64" s="63">
        <f t="shared" si="30"/>
        <v>0</v>
      </c>
      <c r="T64" s="64">
        <f t="shared" si="31"/>
        <v>0</v>
      </c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33.75" customHeight="1" thickBot="1">
      <c r="A65" s="145"/>
      <c r="B65" s="133"/>
      <c r="C65" s="19"/>
      <c r="D65" s="34" t="s">
        <v>25</v>
      </c>
      <c r="E65" s="26">
        <f>SUM(E51:E64)</f>
        <v>2</v>
      </c>
      <c r="F65" s="26">
        <f aca="true" t="shared" si="33" ref="F65:T65">SUM(F51:F64)</f>
        <v>2</v>
      </c>
      <c r="G65" s="26">
        <f t="shared" si="33"/>
        <v>2</v>
      </c>
      <c r="H65" s="26">
        <f t="shared" si="33"/>
        <v>2</v>
      </c>
      <c r="I65" s="26">
        <f t="shared" si="33"/>
        <v>8</v>
      </c>
      <c r="J65" s="26">
        <f t="shared" si="33"/>
        <v>8</v>
      </c>
      <c r="K65" s="26">
        <f t="shared" si="33"/>
        <v>5</v>
      </c>
      <c r="L65" s="26">
        <f t="shared" si="33"/>
        <v>5</v>
      </c>
      <c r="M65" s="26">
        <f t="shared" si="33"/>
        <v>7</v>
      </c>
      <c r="N65" s="26">
        <f t="shared" si="33"/>
        <v>7</v>
      </c>
      <c r="O65" s="46">
        <f t="shared" si="33"/>
        <v>8</v>
      </c>
      <c r="P65" s="35">
        <f t="shared" si="33"/>
        <v>8</v>
      </c>
      <c r="Q65" s="67">
        <f t="shared" si="33"/>
        <v>24</v>
      </c>
      <c r="R65" s="67">
        <f t="shared" si="33"/>
        <v>24</v>
      </c>
      <c r="S65" s="67">
        <f>SUM(S51:S64)</f>
        <v>17</v>
      </c>
      <c r="T65" s="67">
        <f t="shared" si="33"/>
        <v>17</v>
      </c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27.75" customHeight="1" thickBot="1">
      <c r="A66" s="146"/>
      <c r="B66" s="134"/>
      <c r="C66" s="19"/>
      <c r="D66" s="20" t="s">
        <v>19</v>
      </c>
      <c r="E66" s="49">
        <f>E65*100/8</f>
        <v>25</v>
      </c>
      <c r="F66" s="49">
        <f>F65*100/8</f>
        <v>25</v>
      </c>
      <c r="G66" s="49">
        <f>G65*100/7</f>
        <v>28.571428571428573</v>
      </c>
      <c r="H66" s="49">
        <f>H65*100/7</f>
        <v>28.571428571428573</v>
      </c>
      <c r="I66" s="49">
        <f>I65*100/7</f>
        <v>114.28571428571429</v>
      </c>
      <c r="J66" s="49">
        <f>J65*100/7</f>
        <v>114.28571428571429</v>
      </c>
      <c r="K66" s="49">
        <f>K65*100/20</f>
        <v>25</v>
      </c>
      <c r="L66" s="49">
        <f>L65*100/20</f>
        <v>25</v>
      </c>
      <c r="M66" s="87">
        <f>M65*100/11</f>
        <v>63.63636363636363</v>
      </c>
      <c r="N66" s="87">
        <f>N65*100/11</f>
        <v>63.63636363636363</v>
      </c>
      <c r="O66" s="44">
        <f>O65/13*100</f>
        <v>61.53846153846154</v>
      </c>
      <c r="P66" s="28">
        <f>P65/13*100</f>
        <v>61.53846153846154</v>
      </c>
      <c r="Q66" s="68">
        <f>Q65/24*100</f>
        <v>100</v>
      </c>
      <c r="R66" s="68">
        <f>R65/24*100</f>
        <v>100</v>
      </c>
      <c r="S66" s="68">
        <f>S65/17*100</f>
        <v>100</v>
      </c>
      <c r="T66" s="68">
        <f>T65/17*100</f>
        <v>100</v>
      </c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22.5" customHeight="1">
      <c r="A67" s="176" t="s">
        <v>26</v>
      </c>
      <c r="B67" s="178" t="s">
        <v>34</v>
      </c>
      <c r="C67" s="179"/>
      <c r="D67" s="179"/>
      <c r="E67" s="50">
        <f>E65+E47+E40+E27+E13</f>
        <v>31</v>
      </c>
      <c r="F67" s="50">
        <f aca="true" t="shared" si="34" ref="F67:N67">F65+F47+F40+F27+F13</f>
        <v>31</v>
      </c>
      <c r="G67" s="50">
        <f t="shared" si="34"/>
        <v>31</v>
      </c>
      <c r="H67" s="50">
        <f t="shared" si="34"/>
        <v>31</v>
      </c>
      <c r="I67" s="50">
        <f t="shared" si="34"/>
        <v>37</v>
      </c>
      <c r="J67" s="50">
        <f t="shared" si="34"/>
        <v>37</v>
      </c>
      <c r="K67" s="50">
        <f t="shared" si="34"/>
        <v>34</v>
      </c>
      <c r="L67" s="50">
        <f t="shared" si="34"/>
        <v>34</v>
      </c>
      <c r="M67" s="50">
        <f t="shared" si="34"/>
        <v>36</v>
      </c>
      <c r="N67" s="50">
        <f t="shared" si="34"/>
        <v>36</v>
      </c>
      <c r="O67" s="50">
        <f aca="true" t="shared" si="35" ref="O67:T67">O65+O40+O27+O13</f>
        <v>32</v>
      </c>
      <c r="P67" s="50">
        <f t="shared" si="35"/>
        <v>32</v>
      </c>
      <c r="Q67" s="88">
        <f t="shared" si="35"/>
        <v>154</v>
      </c>
      <c r="R67" s="88">
        <f t="shared" si="35"/>
        <v>154</v>
      </c>
      <c r="S67" s="88">
        <f t="shared" si="35"/>
        <v>121</v>
      </c>
      <c r="T67" s="88">
        <f t="shared" si="35"/>
        <v>121</v>
      </c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24" customHeight="1" thickBot="1">
      <c r="A68" s="177"/>
      <c r="B68" s="180" t="s">
        <v>35</v>
      </c>
      <c r="C68" s="181"/>
      <c r="D68" s="181"/>
      <c r="E68" s="107">
        <f>E67/31*100</f>
        <v>100</v>
      </c>
      <c r="F68" s="107">
        <f>F67/31*100</f>
        <v>100</v>
      </c>
      <c r="G68" s="107">
        <f>G67/31*100</f>
        <v>100</v>
      </c>
      <c r="H68" s="107">
        <f>H67/31*100</f>
        <v>100</v>
      </c>
      <c r="I68" s="107">
        <f>I67/37*100</f>
        <v>100</v>
      </c>
      <c r="J68" s="107">
        <f>J67/37*100</f>
        <v>100</v>
      </c>
      <c r="K68" s="107">
        <f>K67/34*100</f>
        <v>100</v>
      </c>
      <c r="L68" s="107">
        <f>L67/34*100</f>
        <v>100</v>
      </c>
      <c r="M68" s="107">
        <f>M67/36*100</f>
        <v>100</v>
      </c>
      <c r="N68" s="107">
        <f>N67/36*100</f>
        <v>100</v>
      </c>
      <c r="O68" s="107">
        <f>O67/36*100</f>
        <v>88.88888888888889</v>
      </c>
      <c r="P68" s="107">
        <f>P67/36*100</f>
        <v>88.88888888888889</v>
      </c>
      <c r="Q68" s="69">
        <f>Q67/154*100</f>
        <v>100</v>
      </c>
      <c r="R68" s="69">
        <f>R67/154*100</f>
        <v>100</v>
      </c>
      <c r="S68" s="69">
        <f>S67/121*100</f>
        <v>100</v>
      </c>
      <c r="T68" s="69">
        <f>T67/121*100</f>
        <v>100</v>
      </c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70" ht="15">
      <c r="D70" s="72"/>
    </row>
  </sheetData>
  <sheetProtection/>
  <mergeCells count="78">
    <mergeCell ref="A67:A68"/>
    <mergeCell ref="B67:D67"/>
    <mergeCell ref="B68:D68"/>
    <mergeCell ref="I49:J49"/>
    <mergeCell ref="E49:F49"/>
    <mergeCell ref="G49:H49"/>
    <mergeCell ref="C49:C50"/>
    <mergeCell ref="D49:D50"/>
    <mergeCell ref="Q49:R49"/>
    <mergeCell ref="S49:T49"/>
    <mergeCell ref="Q29:R29"/>
    <mergeCell ref="S29:T29"/>
    <mergeCell ref="A31:A41"/>
    <mergeCell ref="O29:P29"/>
    <mergeCell ref="A49:A50"/>
    <mergeCell ref="B49:B50"/>
    <mergeCell ref="K49:L49"/>
    <mergeCell ref="M49:N49"/>
    <mergeCell ref="O49:P49"/>
    <mergeCell ref="S15:T15"/>
    <mergeCell ref="A29:A30"/>
    <mergeCell ref="B29:B30"/>
    <mergeCell ref="C29:C30"/>
    <mergeCell ref="D29:D30"/>
    <mergeCell ref="E29:F29"/>
    <mergeCell ref="G29:H29"/>
    <mergeCell ref="I29:J29"/>
    <mergeCell ref="K29:L29"/>
    <mergeCell ref="M29:N29"/>
    <mergeCell ref="G15:H15"/>
    <mergeCell ref="I15:J15"/>
    <mergeCell ref="K15:L15"/>
    <mergeCell ref="M15:N15"/>
    <mergeCell ref="O15:P15"/>
    <mergeCell ref="Q15:R15"/>
    <mergeCell ref="A13:A14"/>
    <mergeCell ref="A15:A16"/>
    <mergeCell ref="B15:B16"/>
    <mergeCell ref="C15:C16"/>
    <mergeCell ref="D15:D16"/>
    <mergeCell ref="E15:F15"/>
    <mergeCell ref="B32:B39"/>
    <mergeCell ref="O4:P4"/>
    <mergeCell ref="Q4:R4"/>
    <mergeCell ref="S4:T4"/>
    <mergeCell ref="A6:A11"/>
    <mergeCell ref="B6:B7"/>
    <mergeCell ref="B8:B11"/>
    <mergeCell ref="D4:D5"/>
    <mergeCell ref="E4:F4"/>
    <mergeCell ref="G4:H4"/>
    <mergeCell ref="C4:C5"/>
    <mergeCell ref="K4:L4"/>
    <mergeCell ref="M4:N4"/>
    <mergeCell ref="B18:B22"/>
    <mergeCell ref="A18:A27"/>
    <mergeCell ref="B23:B26"/>
    <mergeCell ref="I4:J4"/>
    <mergeCell ref="A42:A43"/>
    <mergeCell ref="B42:B43"/>
    <mergeCell ref="C42:C43"/>
    <mergeCell ref="D42:D43"/>
    <mergeCell ref="E42:F42"/>
    <mergeCell ref="A1:P1"/>
    <mergeCell ref="A2:P2"/>
    <mergeCell ref="A3:P3"/>
    <mergeCell ref="A4:A5"/>
    <mergeCell ref="B4:B5"/>
    <mergeCell ref="S42:T42"/>
    <mergeCell ref="A51:A66"/>
    <mergeCell ref="B51:B64"/>
    <mergeCell ref="G42:H42"/>
    <mergeCell ref="I42:J42"/>
    <mergeCell ref="K42:L42"/>
    <mergeCell ref="M42:N42"/>
    <mergeCell ref="O42:P42"/>
    <mergeCell ref="Q42:R42"/>
    <mergeCell ref="B44:B46"/>
  </mergeCells>
  <printOptions horizontalCentered="1" verticalCentered="1"/>
  <pageMargins left="0" right="0" top="0" bottom="0" header="0" footer="0"/>
  <pageSetup horizontalDpi="600" verticalDpi="6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MRT www.Win2Farsi.com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MRT Pack 30 DVDs</dc:creator>
  <cp:keywords/>
  <dc:description/>
  <cp:lastModifiedBy>MRT Pack 30 DVDs</cp:lastModifiedBy>
  <dcterms:created xsi:type="dcterms:W3CDTF">2015-01-03T10:52:44Z</dcterms:created>
  <dcterms:modified xsi:type="dcterms:W3CDTF">2015-01-28T10:34:01Z</dcterms:modified>
  <cp:category/>
  <cp:version/>
  <cp:contentType/>
  <cp:contentStatus/>
</cp:coreProperties>
</file>